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305" activeTab="0"/>
  </bookViews>
  <sheets>
    <sheet name="計算書" sheetId="1" r:id="rId1"/>
    <sheet name="記入例" sheetId="2" r:id="rId2"/>
  </sheets>
  <definedNames/>
  <calcPr fullCalcOnLoad="1"/>
</workbook>
</file>

<file path=xl/sharedStrings.xml><?xml version="1.0" encoding="utf-8"?>
<sst xmlns="http://schemas.openxmlformats.org/spreadsheetml/2006/main" count="420" uniqueCount="175">
  <si>
    <t>C₂H₆</t>
  </si>
  <si>
    <t>CH₄</t>
  </si>
  <si>
    <t>C₃H₈</t>
  </si>
  <si>
    <t>C₆H₁₄</t>
  </si>
  <si>
    <t>CO₂</t>
  </si>
  <si>
    <t>CO</t>
  </si>
  <si>
    <t>N₂</t>
  </si>
  <si>
    <t>ガス組成</t>
  </si>
  <si>
    <t>気体燃料１N㎥中の各気体の容積を入力する。</t>
  </si>
  <si>
    <t>H₂</t>
  </si>
  <si>
    <t>C₄H₁₀</t>
  </si>
  <si>
    <t>C₅H₁₂</t>
  </si>
  <si>
    <t>O₂</t>
  </si>
  <si>
    <t xml:space="preserve">    =</t>
  </si>
  <si>
    <t>実際には理論空気量より多量の空気を与えなければ完全な燃焼ができない。</t>
  </si>
  <si>
    <t>実際供給された空気量をAとすると</t>
  </si>
  <si>
    <t>　</t>
  </si>
  <si>
    <t>CH₄+2O₂→CO₂+2H₂O</t>
  </si>
  <si>
    <t>C₂H₆+7/2O₂→2CO₂+3H₂O</t>
  </si>
  <si>
    <t>C₃H₈+5O₂→3CO₂+4H₂O</t>
  </si>
  <si>
    <t>C₄H₁₀+6.5O₂→4CO₂+5H₂O</t>
  </si>
  <si>
    <t>C₆H₁₄+9.5O₂→6CO₂+7H₂O</t>
  </si>
  <si>
    <t>C₅H₁₂+8O₂→5CO₂+6H₂O</t>
  </si>
  <si>
    <t>H₂+1/2O₂→H₂O</t>
  </si>
  <si>
    <t>CO+1/2O₂→CO₂</t>
  </si>
  <si>
    <t>CxHy</t>
  </si>
  <si>
    <t>ｘ→</t>
  </si>
  <si>
    <t>ｙ→</t>
  </si>
  <si>
    <t>1/0.21{0.5H₂+0.5CO+2CH₄+3.5C₂H₆+5C₃H₈+6.5C₄H₁₀+8C₅H₁₂+9.5C₆H₁₄+(x+y/4)CxHy-O₂}</t>
  </si>
  <si>
    <t>（実際の）燃焼ガス量：G(湿り）、G’（乾き）</t>
  </si>
  <si>
    <t>①湿り燃焼ガス量G</t>
  </si>
  <si>
    <t>=</t>
  </si>
  <si>
    <t>（実際の）燃焼ガス量と理論燃焼ガス量の関係は次の式で表すことができる。</t>
  </si>
  <si>
    <t>燃料の組成を上記と同様とすると、燃焼前後の体積変化を考えて、（実際の）燃焼ガス量Gは</t>
  </si>
  <si>
    <t>次の式で求められる。</t>
  </si>
  <si>
    <t>G=</t>
  </si>
  <si>
    <t>ｍ</t>
  </si>
  <si>
    <t>空気比：m</t>
  </si>
  <si>
    <t>湿り燃焼ガス量から水蒸気量を差し引いて</t>
  </si>
  <si>
    <t>G’=</t>
  </si>
  <si>
    <t>＝</t>
  </si>
  <si>
    <t>G-（H₂+4/2CH₄+6/2C₂H₆+8/2C₃H₈+10/2C₄H₁₀+12/2C₅H₁₂+14/2C₆H₁₄+y/2CxHy)   (N㎥/N㎥)</t>
  </si>
  <si>
    <t>燃焼ガス量（N㎥/N㎥）</t>
  </si>
  <si>
    <t>(1時間当りの）燃焼ガス量（N㎥/ｈ）</t>
  </si>
  <si>
    <t>（１時間当りの）湿り燃焼ガス量：Q</t>
  </si>
  <si>
    <t>（１時間当りの）乾き燃焼ガス量：Q'</t>
  </si>
  <si>
    <t>Q＝</t>
  </si>
  <si>
    <t>WG</t>
  </si>
  <si>
    <t>W</t>
  </si>
  <si>
    <t>燃料消費量をW（N㎥/h）とする。（右欄に入力）</t>
  </si>
  <si>
    <t>（N㎥/ｈ）</t>
  </si>
  <si>
    <t>（N㎥/N㎥）</t>
  </si>
  <si>
    <t>1+mAo-{0.5H₂+0.5CO-(4/4-1)CH₄-(6/4-1)C₂H₆-(8/4-1)C₃H₈-(10/4-1)C₄H₁₀
-(12/4-1)C₅H₁₂-(14/4-1)C₆H₁₄-(y/4-1)CxHy}　　</t>
  </si>
  <si>
    <t>湿り燃焼ガス量Qは</t>
  </si>
  <si>
    <t>乾き燃焼ガス量Q'は</t>
  </si>
  <si>
    <t>Q’＝</t>
  </si>
  <si>
    <t>WG’</t>
  </si>
  <si>
    <t>※水色のセルに入力してください。黄色のセルに計算結果が出ます。</t>
  </si>
  <si>
    <t>※都市ガス、LPガスなどの気体燃料に使用してください。</t>
  </si>
  <si>
    <t>※液体燃料、固体燃料には使用できません。</t>
  </si>
  <si>
    <t>排出口の高さの補正Heは、硫黄酸化物排出基準値と硫黄酸化物排出量を求めるのに必要と</t>
  </si>
  <si>
    <t>He</t>
  </si>
  <si>
    <t>Ht</t>
  </si>
  <si>
    <t>：補正した排出口の高さ（ｍ）</t>
  </si>
  <si>
    <t>：排出ガスの上向きの運動量による上昇高さ（ｍ）</t>
  </si>
  <si>
    <t>：排出ガスの温度による浮力上昇高さ（ｍ）</t>
  </si>
  <si>
    <t>まず、He、Ho、Hm、Ht、Q、V、Tの定義を下記に示します。</t>
  </si>
  <si>
    <t>T</t>
  </si>
  <si>
    <t>V</t>
  </si>
  <si>
    <t>：排出ガスの排出速度　(m/s)　　　</t>
  </si>
  <si>
    <t>シャルルの法則から</t>
  </si>
  <si>
    <t>と書けます。</t>
  </si>
  <si>
    <t>排出ガス温度</t>
  </si>
  <si>
    <t>次に排出ガス温度における排出ガス量Q''を求めます。</t>
  </si>
  <si>
    <t>Q₁₅×（273＋排出ガス温度）/（273+15)</t>
  </si>
  <si>
    <t>シャルルの法則より</t>
  </si>
  <si>
    <t>次に排出ガス速度Vを求めます。</t>
  </si>
  <si>
    <t>（㎥/s）</t>
  </si>
  <si>
    <t>V＝</t>
  </si>
  <si>
    <t>Q''＝</t>
  </si>
  <si>
    <t>Q''/（煙突断面積）</t>
  </si>
  <si>
    <t>(m)</t>
  </si>
  <si>
    <t>煙突断面積は</t>
  </si>
  <si>
    <t>ここで煙突の内径が</t>
  </si>
  <si>
    <t>となります。</t>
  </si>
  <si>
    <t>よって</t>
  </si>
  <si>
    <t>（㎡）</t>
  </si>
  <si>
    <t>J=</t>
  </si>
  <si>
    <t>＝</t>
  </si>
  <si>
    <t>手順①</t>
  </si>
  <si>
    <t>手順②</t>
  </si>
  <si>
    <t>手順③</t>
  </si>
  <si>
    <t>手順④</t>
  </si>
  <si>
    <t>手順⑤</t>
  </si>
  <si>
    <t>次にHtを求めます。</t>
  </si>
  <si>
    <t>Ht＝</t>
  </si>
  <si>
    <t>手順⑥</t>
  </si>
  <si>
    <t>次にHmを求めます。</t>
  </si>
  <si>
    <t>Hm＝</t>
  </si>
  <si>
    <t>手順⑦</t>
  </si>
  <si>
    <t>最後にHeを求めます。</t>
  </si>
  <si>
    <t>He＝</t>
  </si>
  <si>
    <t>Hm</t>
  </si>
  <si>
    <t>(m)なので</t>
  </si>
  <si>
    <t>排出口の高さの補正：He　(m)　　（※じん笠等がない場合のみ補正）</t>
  </si>
  <si>
    <t>じん笠有無</t>
  </si>
  <si>
    <t>q＝</t>
  </si>
  <si>
    <t>K×10⁻³×（He)²</t>
  </si>
  <si>
    <t>8×10⁻³×（He)²</t>
  </si>
  <si>
    <t>じん笠がある場合は0、じん笠がない場合は1を入力してください。</t>
  </si>
  <si>
    <t>Ho</t>
  </si>
  <si>
    <t>Hoの値を入力してください。</t>
  </si>
  <si>
    <t>硫黄酸化物の排出基準（q）を計算する</t>
  </si>
  <si>
    <t>次にJの値を求めます。</t>
  </si>
  <si>
    <t>逆算K値（K’）は</t>
  </si>
  <si>
    <t>②乾き燃焼ガス量G’</t>
  </si>
  <si>
    <t>(℃)</t>
  </si>
  <si>
    <t>使用方法</t>
  </si>
  <si>
    <r>
      <t>理論空気量：A</t>
    </r>
    <r>
      <rPr>
        <b/>
        <sz val="7"/>
        <rFont val="ＭＳ Ｐゴシック"/>
        <family val="3"/>
      </rPr>
      <t>0</t>
    </r>
  </si>
  <si>
    <r>
      <t>理論空気量A</t>
    </r>
    <r>
      <rPr>
        <sz val="7"/>
        <rFont val="ＭＳ Ｐゴシック"/>
        <family val="3"/>
      </rPr>
      <t>0</t>
    </r>
    <r>
      <rPr>
        <sz val="11"/>
        <rFont val="ＭＳ Ｐゴシック"/>
        <family val="3"/>
      </rPr>
      <t xml:space="preserve"> ：燃料の完全燃焼に必要な最小の空気量</t>
    </r>
  </si>
  <si>
    <r>
      <t>A</t>
    </r>
    <r>
      <rPr>
        <sz val="7"/>
        <rFont val="ＭＳ Ｐゴシック"/>
        <family val="3"/>
      </rPr>
      <t>0</t>
    </r>
    <r>
      <rPr>
        <sz val="11"/>
        <rFont val="ＭＳ Ｐゴシック"/>
        <family val="3"/>
      </rPr>
      <t>=</t>
    </r>
  </si>
  <si>
    <r>
      <t>O</t>
    </r>
    <r>
      <rPr>
        <sz val="7"/>
        <rFont val="ＭＳ Ｐゴシック"/>
        <family val="3"/>
      </rPr>
      <t>0</t>
    </r>
    <r>
      <rPr>
        <sz val="11"/>
        <rFont val="ＭＳ Ｐゴシック"/>
        <family val="3"/>
      </rPr>
      <t>/0.21</t>
    </r>
  </si>
  <si>
    <r>
      <t>※O</t>
    </r>
    <r>
      <rPr>
        <sz val="7"/>
        <rFont val="ＭＳ Ｐゴシック"/>
        <family val="3"/>
      </rPr>
      <t>０</t>
    </r>
    <r>
      <rPr>
        <sz val="11"/>
        <rFont val="ＭＳ Ｐゴシック"/>
        <family val="3"/>
      </rPr>
      <t>は理論酸素量。空気中の酸素は21％（容積）とする。</t>
    </r>
  </si>
  <si>
    <t>※係数については下記の化学反応式より</t>
  </si>
  <si>
    <r>
      <t>A=mA</t>
    </r>
    <r>
      <rPr>
        <sz val="7"/>
        <rFont val="ＭＳ Ｐゴシック"/>
        <family val="3"/>
      </rPr>
      <t xml:space="preserve">０ </t>
    </r>
    <r>
      <rPr>
        <sz val="11"/>
        <rFont val="ＭＳ Ｐゴシック"/>
        <family val="3"/>
      </rPr>
      <t xml:space="preserve">    (m&gt;1.0)</t>
    </r>
  </si>
  <si>
    <r>
      <t>理論燃焼ガス量：G</t>
    </r>
    <r>
      <rPr>
        <b/>
        <sz val="7"/>
        <rFont val="ＭＳ Ｐゴシック"/>
        <family val="3"/>
      </rPr>
      <t>0</t>
    </r>
    <r>
      <rPr>
        <b/>
        <sz val="12"/>
        <rFont val="ＭＳ Ｐゴシック"/>
        <family val="3"/>
      </rPr>
      <t>（湿り）、G</t>
    </r>
    <r>
      <rPr>
        <b/>
        <sz val="7"/>
        <rFont val="ＭＳ Ｐゴシック"/>
        <family val="3"/>
      </rPr>
      <t>0</t>
    </r>
    <r>
      <rPr>
        <b/>
        <sz val="12"/>
        <rFont val="ＭＳ Ｐゴシック"/>
        <family val="3"/>
      </rPr>
      <t>’（乾き）</t>
    </r>
  </si>
  <si>
    <t>※　燃料が理論空気量で完全燃焼したと仮定したときの燃焼排ガス量を理論燃焼ガス量という。</t>
  </si>
  <si>
    <t>※　燃料排ガス中には、燃料中の水分や燃焼によって生成される水蒸気を不飽和の状態で含んでおり、</t>
  </si>
  <si>
    <t>　これを湿り燃焼ガスという。水蒸気を除外したガスを乾き燃焼ガスという。</t>
  </si>
  <si>
    <t>※　燃焼排ガスの分析は乾き燃焼ガス中の組成割合で示される。</t>
  </si>
  <si>
    <r>
      <t>G=G</t>
    </r>
    <r>
      <rPr>
        <sz val="7"/>
        <rFont val="ＭＳ Ｐゴシック"/>
        <family val="3"/>
      </rPr>
      <t>0</t>
    </r>
    <r>
      <rPr>
        <sz val="11"/>
        <rFont val="ＭＳ Ｐゴシック"/>
        <family val="3"/>
      </rPr>
      <t>+(m-1)A</t>
    </r>
    <r>
      <rPr>
        <sz val="7"/>
        <rFont val="ＭＳ Ｐゴシック"/>
        <family val="3"/>
      </rPr>
      <t>0</t>
    </r>
  </si>
  <si>
    <r>
      <t>G’=G</t>
    </r>
    <r>
      <rPr>
        <sz val="7"/>
        <rFont val="ＭＳ Ｐゴシック"/>
        <family val="3"/>
      </rPr>
      <t>0</t>
    </r>
    <r>
      <rPr>
        <sz val="11"/>
        <rFont val="ＭＳ Ｐゴシック"/>
        <family val="3"/>
      </rPr>
      <t>’+(m-1)A</t>
    </r>
    <r>
      <rPr>
        <sz val="7"/>
        <rFont val="ＭＳ Ｐゴシック"/>
        <family val="3"/>
      </rPr>
      <t>0</t>
    </r>
  </si>
  <si>
    <t xml:space="preserve">     -(12/4-1)C₅H₁₂-(14/4-1)C₆H₁₄-(y/4-1)CxHy}</t>
  </si>
  <si>
    <t>(N㎥/N㎥)</t>
  </si>
  <si>
    <t>なります。</t>
  </si>
  <si>
    <t>：排出口の実高さ（ｍ）　　　　　　　　　</t>
  </si>
  <si>
    <t>※煙突の図面に記した地盤面からの高さ</t>
  </si>
  <si>
    <r>
      <t>Q</t>
    </r>
    <r>
      <rPr>
        <sz val="7"/>
        <rFont val="ＭＳ Ｐゴシック"/>
        <family val="3"/>
      </rPr>
      <t>15</t>
    </r>
  </si>
  <si>
    <r>
      <t>じん笠等がある場合は補正不要のためHe=H</t>
    </r>
    <r>
      <rPr>
        <b/>
        <sz val="7"/>
        <rFont val="ＭＳ Ｐゴシック"/>
        <family val="3"/>
      </rPr>
      <t>0</t>
    </r>
    <r>
      <rPr>
        <b/>
        <sz val="11"/>
        <rFont val="ＭＳ Ｐゴシック"/>
        <family val="3"/>
      </rPr>
      <t>となるので、次の７へ進んでください。</t>
    </r>
  </si>
  <si>
    <r>
      <t>H</t>
    </r>
    <r>
      <rPr>
        <sz val="7"/>
        <rFont val="ＭＳ Ｐゴシック"/>
        <family val="3"/>
      </rPr>
      <t>0</t>
    </r>
  </si>
  <si>
    <t>：温度１５℃における排出ガス量（㎥/s）　　※一秒間あたりの排出ガス量。</t>
  </si>
  <si>
    <t>：排出ガスの温度（絶対温度：K）　　　　　※K＝℃＋２７３．１５</t>
  </si>
  <si>
    <r>
      <t>最初にQ</t>
    </r>
    <r>
      <rPr>
        <sz val="7"/>
        <rFont val="ＭＳ Ｐゴシック"/>
        <family val="3"/>
      </rPr>
      <t>15</t>
    </r>
    <r>
      <rPr>
        <sz val="11"/>
        <rFont val="ＭＳ Ｐゴシック"/>
        <family val="3"/>
      </rPr>
      <t>を求めます。</t>
    </r>
  </si>
  <si>
    <r>
      <t>Q</t>
    </r>
    <r>
      <rPr>
        <sz val="7"/>
        <rFont val="ＭＳ Ｐゴシック"/>
        <family val="3"/>
      </rPr>
      <t>0</t>
    </r>
    <r>
      <rPr>
        <sz val="11"/>
        <rFont val="ＭＳ Ｐゴシック"/>
        <family val="3"/>
      </rPr>
      <t>を温度０℃（２７３K）における排出ガス量（㎥/s）とすると</t>
    </r>
  </si>
  <si>
    <r>
      <t>Q</t>
    </r>
    <r>
      <rPr>
        <sz val="7"/>
        <rFont val="ＭＳ Ｐゴシック"/>
        <family val="3"/>
      </rPr>
      <t>0</t>
    </r>
    <r>
      <rPr>
        <sz val="11"/>
        <rFont val="ＭＳ Ｐゴシック"/>
        <family val="3"/>
      </rPr>
      <t>/T</t>
    </r>
    <r>
      <rPr>
        <sz val="7"/>
        <rFont val="ＭＳ Ｐゴシック"/>
        <family val="3"/>
      </rPr>
      <t>0+273</t>
    </r>
    <r>
      <rPr>
        <sz val="11"/>
        <rFont val="ＭＳ Ｐゴシック"/>
        <family val="3"/>
      </rPr>
      <t>＝Q</t>
    </r>
    <r>
      <rPr>
        <sz val="7"/>
        <rFont val="ＭＳ Ｐゴシック"/>
        <family val="3"/>
      </rPr>
      <t>15</t>
    </r>
    <r>
      <rPr>
        <sz val="11"/>
        <rFont val="ＭＳ Ｐゴシック"/>
        <family val="3"/>
      </rPr>
      <t>/T</t>
    </r>
    <r>
      <rPr>
        <sz val="7"/>
        <rFont val="ＭＳ Ｐゴシック"/>
        <family val="3"/>
      </rPr>
      <t>15+273</t>
    </r>
  </si>
  <si>
    <r>
      <t>Q</t>
    </r>
    <r>
      <rPr>
        <sz val="7"/>
        <rFont val="ＭＳ Ｐゴシック"/>
        <family val="3"/>
      </rPr>
      <t>15</t>
    </r>
    <r>
      <rPr>
        <sz val="11"/>
        <rFont val="ＭＳ Ｐゴシック"/>
        <family val="3"/>
      </rPr>
      <t>＝</t>
    </r>
  </si>
  <si>
    <r>
      <t>Q</t>
    </r>
    <r>
      <rPr>
        <sz val="7"/>
        <rFont val="ＭＳ Ｐゴシック"/>
        <family val="3"/>
      </rPr>
      <t>0</t>
    </r>
    <r>
      <rPr>
        <sz val="11"/>
        <rFont val="ＭＳ Ｐゴシック"/>
        <family val="3"/>
      </rPr>
      <t>×T</t>
    </r>
    <r>
      <rPr>
        <sz val="7"/>
        <rFont val="ＭＳ Ｐゴシック"/>
        <family val="3"/>
      </rPr>
      <t>15+273</t>
    </r>
    <r>
      <rPr>
        <sz val="11"/>
        <rFont val="ＭＳ Ｐゴシック"/>
        <family val="3"/>
      </rPr>
      <t>/T</t>
    </r>
    <r>
      <rPr>
        <sz val="7"/>
        <rFont val="ＭＳ Ｐゴシック"/>
        <family val="3"/>
      </rPr>
      <t>0+273</t>
    </r>
  </si>
  <si>
    <r>
      <t>Q</t>
    </r>
    <r>
      <rPr>
        <sz val="7"/>
        <rFont val="ＭＳ Ｐゴシック"/>
        <family val="3"/>
      </rPr>
      <t>0</t>
    </r>
    <r>
      <rPr>
        <sz val="11"/>
        <rFont val="ＭＳ Ｐゴシック"/>
        <family val="3"/>
      </rPr>
      <t>×288/273</t>
    </r>
  </si>
  <si>
    <t>Q/(60×60）×288/273</t>
  </si>
  <si>
    <r>
      <t>1/{(Q</t>
    </r>
    <r>
      <rPr>
        <sz val="7"/>
        <rFont val="ＭＳ Ｐゴシック"/>
        <family val="3"/>
      </rPr>
      <t>15</t>
    </r>
    <r>
      <rPr>
        <sz val="11"/>
        <rFont val="ＭＳ Ｐゴシック"/>
        <family val="3"/>
      </rPr>
      <t>×V)の平方根}×{1460-296×V/（T-288）}+１</t>
    </r>
  </si>
  <si>
    <r>
      <t>2.01×10⁻³×Q</t>
    </r>
    <r>
      <rPr>
        <sz val="7"/>
        <rFont val="ＭＳ Ｐゴシック"/>
        <family val="3"/>
      </rPr>
      <t>15</t>
    </r>
    <r>
      <rPr>
        <sz val="11"/>
        <rFont val="ＭＳ Ｐゴシック"/>
        <family val="3"/>
      </rPr>
      <t>(T-288)（2.30×logJ＋1/J-1)</t>
    </r>
  </si>
  <si>
    <r>
      <t>0.795{（Q</t>
    </r>
    <r>
      <rPr>
        <sz val="7"/>
        <rFont val="ＭＳ Ｐゴシック"/>
        <family val="3"/>
      </rPr>
      <t>15</t>
    </r>
    <r>
      <rPr>
        <sz val="11"/>
        <rFont val="ＭＳ Ｐゴシック"/>
        <family val="3"/>
      </rPr>
      <t>V)の平方根}/(1+2.58/V)</t>
    </r>
  </si>
  <si>
    <r>
      <t>H</t>
    </r>
    <r>
      <rPr>
        <sz val="7"/>
        <rFont val="ＭＳ Ｐゴシック"/>
        <family val="3"/>
      </rPr>
      <t>0</t>
    </r>
    <r>
      <rPr>
        <sz val="11"/>
        <rFont val="ＭＳ Ｐゴシック"/>
        <family val="3"/>
      </rPr>
      <t>+0.65(Hm+Ht)</t>
    </r>
  </si>
  <si>
    <r>
      <t>H</t>
    </r>
    <r>
      <rPr>
        <sz val="7"/>
        <rFont val="ＭＳ Ｐゴシック"/>
        <family val="3"/>
      </rPr>
      <t>0</t>
    </r>
    <r>
      <rPr>
        <sz val="11"/>
        <rFont val="ＭＳ Ｐゴシック"/>
        <family val="3"/>
      </rPr>
      <t>を右欄に入力</t>
    </r>
  </si>
  <si>
    <t>※小樽市における排出基準に係るK値は８</t>
  </si>
  <si>
    <t>硫黄酸化物の排出量（q')</t>
  </si>
  <si>
    <t>（N㎥/ｈ）</t>
  </si>
  <si>
    <t>q’＝</t>
  </si>
  <si>
    <t>＝</t>
  </si>
  <si>
    <t>q’</t>
  </si>
  <si>
    <t>q</t>
  </si>
  <si>
    <t>より</t>
  </si>
  <si>
    <t>となります。</t>
  </si>
  <si>
    <t>K'=</t>
  </si>
  <si>
    <t>q’×1000/（He)²</t>
  </si>
  <si>
    <t>硫黄含有量（質量％）</t>
  </si>
  <si>
    <t>燃料ガス中の硫黄含有量（質量％）、燃料ガスの比重を記入する。</t>
  </si>
  <si>
    <t>比重（空気を１とする）</t>
  </si>
  <si>
    <t>(22.4/32)×s×(W×1288）</t>
  </si>
  <si>
    <t>※上記にないもので、容積率が判明しているものがあれば</t>
  </si>
  <si>
    <t>　左のセルに入力してください。</t>
  </si>
  <si>
    <t>なお、硫黄酸化物容量比（ppm)は</t>
  </si>
  <si>
    <t xml:space="preserve">容量比(ppm) </t>
  </si>
  <si>
    <t>=</t>
  </si>
  <si>
    <r>
      <t>q’/Q’×10</t>
    </r>
    <r>
      <rPr>
        <vertAlign val="superscript"/>
        <sz val="11"/>
        <rFont val="ＭＳ Ｐゴシック"/>
        <family val="3"/>
      </rPr>
      <t>6</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</si>
</sst>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_ "/>
    <numFmt numFmtId="180" formatCode="mmm\-yyyy"/>
  </numFmts>
  <fonts count="44">
    <font>
      <sz val="11"/>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b/>
      <sz val="12"/>
      <name val="ＭＳ Ｐゴシック"/>
      <family val="3"/>
    </font>
    <font>
      <b/>
      <sz val="7"/>
      <name val="ＭＳ Ｐゴシック"/>
      <family val="3"/>
    </font>
    <font>
      <sz val="7"/>
      <name val="ＭＳ Ｐゴシック"/>
      <family val="3"/>
    </font>
    <font>
      <b/>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56">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0" fillId="0" borderId="10" xfId="0"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top"/>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xf>
    <xf numFmtId="176" fontId="0" fillId="0" borderId="0" xfId="0" applyNumberForma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NumberFormat="1" applyAlignment="1">
      <alignment vertical="center"/>
    </xf>
    <xf numFmtId="0" fontId="0" fillId="32" borderId="0" xfId="0" applyFill="1" applyBorder="1" applyAlignment="1">
      <alignment vertical="center"/>
    </xf>
    <xf numFmtId="57" fontId="0" fillId="0" borderId="0" xfId="0" applyNumberFormat="1" applyFill="1" applyAlignment="1">
      <alignment vertical="center"/>
    </xf>
    <xf numFmtId="57" fontId="0" fillId="0" borderId="0" xfId="0" applyNumberFormat="1" applyFill="1" applyBorder="1" applyAlignment="1">
      <alignment vertical="center"/>
    </xf>
    <xf numFmtId="178" fontId="0" fillId="33" borderId="10" xfId="0" applyNumberFormat="1" applyFill="1" applyBorder="1" applyAlignment="1" applyProtection="1">
      <alignment vertical="center"/>
      <protection locked="0"/>
    </xf>
    <xf numFmtId="0" fontId="0" fillId="33" borderId="10" xfId="0" applyFill="1" applyBorder="1" applyAlignment="1" applyProtection="1">
      <alignment vertical="center"/>
      <protection locked="0"/>
    </xf>
    <xf numFmtId="0" fontId="4" fillId="0" borderId="0" xfId="0" applyFont="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top" wrapText="1"/>
    </xf>
    <xf numFmtId="0" fontId="0" fillId="0" borderId="0" xfId="0" applyFill="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0" fillId="32"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4" borderId="0" xfId="0"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176" fontId="0" fillId="32" borderId="0" xfId="0" applyNumberFormat="1" applyFill="1" applyAlignment="1">
      <alignment horizontal="left" vertical="center"/>
    </xf>
    <xf numFmtId="176" fontId="0" fillId="32" borderId="0" xfId="0" applyNumberFormat="1" applyFill="1" applyAlignment="1">
      <alignment horizontal="right" vertical="center"/>
    </xf>
    <xf numFmtId="0" fontId="0" fillId="0" borderId="0" xfId="0" applyAlignment="1">
      <alignment horizontal="right" vertical="center"/>
    </xf>
    <xf numFmtId="176" fontId="0" fillId="32" borderId="0" xfId="0" applyNumberFormat="1" applyFill="1" applyAlignment="1">
      <alignment vertical="center"/>
    </xf>
    <xf numFmtId="0" fontId="0" fillId="0" borderId="10" xfId="0" applyNumberFormat="1" applyBorder="1" applyAlignment="1">
      <alignment vertical="center"/>
    </xf>
    <xf numFmtId="0" fontId="0" fillId="0" borderId="10" xfId="0" applyBorder="1" applyAlignment="1">
      <alignment vertical="center"/>
    </xf>
    <xf numFmtId="176" fontId="0" fillId="0" borderId="0" xfId="0" applyNumberFormat="1" applyAlignment="1">
      <alignment vertical="center"/>
    </xf>
    <xf numFmtId="178" fontId="0" fillId="33" borderId="10" xfId="0" applyNumberFormat="1" applyFill="1" applyBorder="1" applyAlignment="1" applyProtection="1">
      <alignment vertical="center"/>
      <protection locked="0"/>
    </xf>
    <xf numFmtId="0" fontId="0" fillId="0" borderId="0" xfId="0" applyFill="1" applyAlignment="1">
      <alignment horizontal="left" vertical="top" wrapText="1"/>
    </xf>
    <xf numFmtId="0" fontId="0" fillId="0" borderId="10" xfId="0" applyFill="1" applyBorder="1" applyAlignment="1">
      <alignment horizontal="center" vertical="center" wrapText="1"/>
    </xf>
    <xf numFmtId="0" fontId="0" fillId="0" borderId="0" xfId="0" applyAlignment="1">
      <alignment vertical="center"/>
    </xf>
    <xf numFmtId="178" fontId="0" fillId="32" borderId="0" xfId="0" applyNumberFormat="1" applyFill="1" applyAlignment="1">
      <alignment vertical="center"/>
    </xf>
    <xf numFmtId="0" fontId="0" fillId="32" borderId="0" xfId="0" applyFill="1" applyAlignment="1">
      <alignment horizontal="center" vertical="center"/>
    </xf>
    <xf numFmtId="177" fontId="0" fillId="32" borderId="0" xfId="0" applyNumberFormat="1" applyFill="1" applyAlignment="1">
      <alignment vertical="center"/>
    </xf>
    <xf numFmtId="0" fontId="0" fillId="0" borderId="11" xfId="0" applyNumberFormat="1" applyBorder="1" applyAlignment="1">
      <alignment vertical="center"/>
    </xf>
    <xf numFmtId="0" fontId="0" fillId="0" borderId="13" xfId="0" applyNumberForma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K186"/>
  <sheetViews>
    <sheetView tabSelected="1" zoomScale="115" zoomScaleNormal="115" zoomScalePageLayoutView="0" workbookViewId="0" topLeftCell="A1">
      <selection activeCell="E10" sqref="E10"/>
    </sheetView>
  </sheetViews>
  <sheetFormatPr defaultColWidth="9.00390625" defaultRowHeight="13.5"/>
  <cols>
    <col min="1" max="1" width="3.875" style="11" customWidth="1"/>
    <col min="2" max="2" width="6.125" style="0" customWidth="1"/>
    <col min="3" max="3" width="3.875" style="0" customWidth="1"/>
    <col min="4" max="4" width="4.125" style="0" customWidth="1"/>
    <col min="5" max="5" width="8.00390625" style="0" customWidth="1"/>
    <col min="9" max="9" width="9.50390625" style="0" bestFit="1" customWidth="1"/>
  </cols>
  <sheetData>
    <row r="1" spans="1:9" ht="17.25">
      <c r="A1" s="23" t="s">
        <v>117</v>
      </c>
      <c r="I1" s="20"/>
    </row>
    <row r="2" spans="1:9" ht="17.25">
      <c r="A2" s="23"/>
      <c r="B2" t="s">
        <v>57</v>
      </c>
      <c r="I2" s="20"/>
    </row>
    <row r="3" ht="14.25">
      <c r="B3" t="s">
        <v>58</v>
      </c>
    </row>
    <row r="4" ht="14.25">
      <c r="B4" t="s">
        <v>59</v>
      </c>
    </row>
    <row r="5" ht="14.25">
      <c r="I5" s="20"/>
    </row>
    <row r="6" ht="14.25">
      <c r="I6" s="19"/>
    </row>
    <row r="7" spans="1:2" ht="17.25">
      <c r="A7" s="15">
        <v>1</v>
      </c>
      <c r="B7" s="13" t="s">
        <v>7</v>
      </c>
    </row>
    <row r="8" spans="1:2" ht="17.25">
      <c r="A8" s="12"/>
      <c r="B8" s="13"/>
    </row>
    <row r="9" ht="14.25">
      <c r="B9" t="s">
        <v>8</v>
      </c>
    </row>
    <row r="10" spans="2:5" ht="14.25">
      <c r="B10" s="36" t="s">
        <v>9</v>
      </c>
      <c r="C10" s="37"/>
      <c r="D10" s="38"/>
      <c r="E10" s="21"/>
    </row>
    <row r="11" spans="2:5" ht="14.25">
      <c r="B11" s="36" t="s">
        <v>1</v>
      </c>
      <c r="C11" s="37"/>
      <c r="D11" s="38"/>
      <c r="E11" s="21"/>
    </row>
    <row r="12" spans="2:5" ht="14.25">
      <c r="B12" s="36" t="s">
        <v>0</v>
      </c>
      <c r="C12" s="37"/>
      <c r="D12" s="38"/>
      <c r="E12" s="21"/>
    </row>
    <row r="13" spans="2:5" ht="14.25">
      <c r="B13" s="36" t="s">
        <v>2</v>
      </c>
      <c r="C13" s="37"/>
      <c r="D13" s="38"/>
      <c r="E13" s="21"/>
    </row>
    <row r="14" spans="2:5" ht="14.25">
      <c r="B14" s="36" t="s">
        <v>10</v>
      </c>
      <c r="C14" s="37"/>
      <c r="D14" s="38"/>
      <c r="E14" s="21"/>
    </row>
    <row r="15" spans="2:5" ht="14.25">
      <c r="B15" s="36" t="s">
        <v>11</v>
      </c>
      <c r="C15" s="37"/>
      <c r="D15" s="38"/>
      <c r="E15" s="21"/>
    </row>
    <row r="16" spans="2:8" ht="14.25">
      <c r="B16" s="36" t="s">
        <v>3</v>
      </c>
      <c r="C16" s="37"/>
      <c r="D16" s="38"/>
      <c r="E16" s="21"/>
      <c r="H16" s="1"/>
    </row>
    <row r="17" spans="2:5" ht="14.25">
      <c r="B17" s="36" t="s">
        <v>5</v>
      </c>
      <c r="C17" s="37"/>
      <c r="D17" s="38"/>
      <c r="E17" s="21"/>
    </row>
    <row r="18" spans="2:5" ht="14.25">
      <c r="B18" s="36" t="s">
        <v>4</v>
      </c>
      <c r="C18" s="37"/>
      <c r="D18" s="38"/>
      <c r="E18" s="21"/>
    </row>
    <row r="19" spans="2:5" ht="14.25">
      <c r="B19" s="36" t="s">
        <v>6</v>
      </c>
      <c r="C19" s="37"/>
      <c r="D19" s="38"/>
      <c r="E19" s="21"/>
    </row>
    <row r="20" spans="2:5" ht="14.25">
      <c r="B20" s="36" t="s">
        <v>12</v>
      </c>
      <c r="C20" s="37"/>
      <c r="D20" s="38"/>
      <c r="E20" s="21"/>
    </row>
    <row r="21" spans="2:6" ht="14.25">
      <c r="B21" s="49" t="s">
        <v>25</v>
      </c>
      <c r="C21" s="3" t="s">
        <v>26</v>
      </c>
      <c r="D21" s="22"/>
      <c r="E21" s="47"/>
      <c r="F21" t="s">
        <v>169</v>
      </c>
    </row>
    <row r="22" spans="2:6" ht="14.25">
      <c r="B22" s="39"/>
      <c r="C22" s="3" t="s">
        <v>27</v>
      </c>
      <c r="D22" s="22"/>
      <c r="E22" s="47"/>
      <c r="F22" t="s">
        <v>170</v>
      </c>
    </row>
    <row r="23" spans="2:5" ht="14.25">
      <c r="B23" s="7"/>
      <c r="C23" s="7"/>
      <c r="D23" s="8"/>
      <c r="E23" s="6"/>
    </row>
    <row r="25" spans="1:6" ht="17.25">
      <c r="A25" s="15">
        <v>2</v>
      </c>
      <c r="B25" s="13" t="s">
        <v>118</v>
      </c>
      <c r="F25" t="s">
        <v>51</v>
      </c>
    </row>
    <row r="27" ht="14.25">
      <c r="B27" t="s">
        <v>119</v>
      </c>
    </row>
    <row r="29" spans="2:6" ht="14.25">
      <c r="B29" s="4" t="s">
        <v>120</v>
      </c>
      <c r="C29" t="s">
        <v>121</v>
      </c>
      <c r="F29" t="s">
        <v>122</v>
      </c>
    </row>
    <row r="30" spans="2:4" ht="14.25">
      <c r="B30" s="4" t="s">
        <v>13</v>
      </c>
      <c r="C30" s="1" t="s">
        <v>28</v>
      </c>
      <c r="D30" s="1"/>
    </row>
    <row r="31" spans="2:5" ht="14.25">
      <c r="B31" s="4" t="s">
        <v>13</v>
      </c>
      <c r="C31" s="40">
        <f>1/0.21*(0.5*E10+0.5*E17+2*E11+3.5*E12+5*E13+6.5*E14+8*E15+9.5*E16+(D21+D22/4)*E21-E20)</f>
        <v>0</v>
      </c>
      <c r="D31" s="40"/>
      <c r="E31" s="2" t="s">
        <v>51</v>
      </c>
    </row>
    <row r="33" ht="14.25">
      <c r="C33" t="s">
        <v>123</v>
      </c>
    </row>
    <row r="34" ht="14.25">
      <c r="D34" t="s">
        <v>23</v>
      </c>
    </row>
    <row r="35" ht="14.25">
      <c r="D35" t="s">
        <v>24</v>
      </c>
    </row>
    <row r="36" ht="14.25">
      <c r="D36" t="s">
        <v>17</v>
      </c>
    </row>
    <row r="37" ht="14.25">
      <c r="D37" t="s">
        <v>18</v>
      </c>
    </row>
    <row r="38" ht="14.25">
      <c r="D38" t="s">
        <v>19</v>
      </c>
    </row>
    <row r="39" ht="14.25">
      <c r="D39" t="s">
        <v>20</v>
      </c>
    </row>
    <row r="40" ht="14.25">
      <c r="D40" t="s">
        <v>22</v>
      </c>
    </row>
    <row r="41" ht="14.25">
      <c r="D41" t="s">
        <v>21</v>
      </c>
    </row>
    <row r="44" spans="1:2" ht="17.25">
      <c r="A44" s="15">
        <v>3</v>
      </c>
      <c r="B44" s="13" t="s">
        <v>37</v>
      </c>
    </row>
    <row r="45" spans="1:2" ht="17.25">
      <c r="A45" s="15"/>
      <c r="B45" s="13"/>
    </row>
    <row r="46" spans="2:5" ht="14.25">
      <c r="B46" s="39" t="s">
        <v>36</v>
      </c>
      <c r="C46" s="39"/>
      <c r="D46" s="39"/>
      <c r="E46" s="22"/>
    </row>
    <row r="48" ht="14.25">
      <c r="B48" t="s">
        <v>14</v>
      </c>
    </row>
    <row r="49" ht="14.25">
      <c r="B49" t="s">
        <v>15</v>
      </c>
    </row>
    <row r="51" spans="2:3" ht="14.25">
      <c r="B51" t="s">
        <v>16</v>
      </c>
      <c r="C51" t="s">
        <v>124</v>
      </c>
    </row>
    <row r="54" spans="1:2" ht="17.25">
      <c r="A54" s="15">
        <v>4</v>
      </c>
      <c r="B54" s="13" t="s">
        <v>42</v>
      </c>
    </row>
    <row r="55" spans="1:2" ht="17.25">
      <c r="A55" s="15"/>
      <c r="B55" s="13"/>
    </row>
    <row r="56" spans="2:8" ht="14.25">
      <c r="B56" s="14" t="s">
        <v>29</v>
      </c>
      <c r="H56" t="s">
        <v>51</v>
      </c>
    </row>
    <row r="57" spans="2:8" ht="14.25">
      <c r="B57" s="14" t="s">
        <v>125</v>
      </c>
      <c r="H57" t="s">
        <v>51</v>
      </c>
    </row>
    <row r="59" ht="14.25">
      <c r="B59" t="s">
        <v>126</v>
      </c>
    </row>
    <row r="60" ht="14.25">
      <c r="B60" t="s">
        <v>127</v>
      </c>
    </row>
    <row r="61" ht="14.25">
      <c r="B61" t="s">
        <v>128</v>
      </c>
    </row>
    <row r="62" ht="14.25">
      <c r="B62" t="s">
        <v>129</v>
      </c>
    </row>
    <row r="64" ht="14.25">
      <c r="B64" t="s">
        <v>32</v>
      </c>
    </row>
    <row r="65" spans="3:6" ht="14.25">
      <c r="C65" t="s">
        <v>130</v>
      </c>
      <c r="F65" t="s">
        <v>51</v>
      </c>
    </row>
    <row r="66" spans="3:6" ht="14.25">
      <c r="C66" t="s">
        <v>131</v>
      </c>
      <c r="F66" t="s">
        <v>51</v>
      </c>
    </row>
    <row r="68" ht="14.25">
      <c r="B68" t="s">
        <v>30</v>
      </c>
    </row>
    <row r="70" ht="14.25">
      <c r="B70" t="s">
        <v>33</v>
      </c>
    </row>
    <row r="71" ht="14.25">
      <c r="B71" t="s">
        <v>34</v>
      </c>
    </row>
    <row r="72" spans="1:11" s="1" customFormat="1" ht="14.25" customHeight="1">
      <c r="A72" s="24"/>
      <c r="B72" s="25" t="s">
        <v>35</v>
      </c>
      <c r="C72" s="48" t="s">
        <v>52</v>
      </c>
      <c r="D72" s="48"/>
      <c r="E72" s="48"/>
      <c r="F72" s="48"/>
      <c r="G72" s="48"/>
      <c r="H72" s="48"/>
      <c r="I72" s="48"/>
      <c r="J72" s="48"/>
      <c r="K72" s="48"/>
    </row>
    <row r="73" spans="1:11" s="1" customFormat="1" ht="14.25" customHeight="1">
      <c r="A73" s="24"/>
      <c r="B73" s="25"/>
      <c r="C73" s="27" t="s">
        <v>132</v>
      </c>
      <c r="D73" s="26"/>
      <c r="E73" s="26"/>
      <c r="F73" s="26"/>
      <c r="G73" s="26"/>
      <c r="H73" s="26"/>
      <c r="I73" s="26" t="s">
        <v>133</v>
      </c>
      <c r="J73" s="26"/>
      <c r="K73" s="26"/>
    </row>
    <row r="74" spans="2:5" ht="14.25">
      <c r="B74" s="4" t="s">
        <v>31</v>
      </c>
      <c r="C74" s="41">
        <f>1+E46*C31-(0.5*E10+0.5*E17-(4/4-1)*E11-(6/4-1)*E12-(8/4-1)*E13-(10/4-1)*E14-(12/4-1)*E16-(14/4-1)*E16-(D22/4-1)*E21)</f>
        <v>1</v>
      </c>
      <c r="D74" s="41"/>
      <c r="E74" s="10" t="s">
        <v>51</v>
      </c>
    </row>
    <row r="75" ht="14.25">
      <c r="C75" s="1"/>
    </row>
    <row r="76" ht="14.25">
      <c r="B76" t="s">
        <v>115</v>
      </c>
    </row>
    <row r="78" ht="14.25">
      <c r="B78" t="s">
        <v>38</v>
      </c>
    </row>
    <row r="79" spans="2:3" ht="14.25">
      <c r="B79" s="4" t="s">
        <v>39</v>
      </c>
      <c r="C79" t="s">
        <v>41</v>
      </c>
    </row>
    <row r="80" spans="2:10" ht="14.25">
      <c r="B80" s="4" t="s">
        <v>40</v>
      </c>
      <c r="C80" s="41">
        <f>C74-(E10+4/2*E11+6/2*E12+8/2*E13+10/2*E14+12/2*E15+14/2*E16+D22/2*E21)</f>
        <v>1</v>
      </c>
      <c r="D80" s="42"/>
      <c r="E80" s="5" t="s">
        <v>51</v>
      </c>
      <c r="F80" s="5"/>
      <c r="G80" s="5"/>
      <c r="H80" s="5"/>
      <c r="I80" s="5"/>
      <c r="J80" s="5"/>
    </row>
    <row r="81" spans="3:10" ht="14.25">
      <c r="C81" s="5"/>
      <c r="D81" s="5"/>
      <c r="E81" s="5"/>
      <c r="F81" s="5"/>
      <c r="G81" s="5"/>
      <c r="H81" s="5"/>
      <c r="I81" s="5"/>
      <c r="J81" s="5"/>
    </row>
    <row r="82" spans="1:2" ht="17.25">
      <c r="A82" s="15">
        <v>5</v>
      </c>
      <c r="B82" s="13" t="s">
        <v>43</v>
      </c>
    </row>
    <row r="84" spans="2:8" ht="14.25">
      <c r="B84" s="14" t="s">
        <v>44</v>
      </c>
      <c r="H84" t="s">
        <v>50</v>
      </c>
    </row>
    <row r="85" spans="2:8" ht="14.25">
      <c r="B85" s="14" t="s">
        <v>45</v>
      </c>
      <c r="H85" t="s">
        <v>50</v>
      </c>
    </row>
    <row r="87" spans="2:9" ht="14.25">
      <c r="B87" t="s">
        <v>49</v>
      </c>
      <c r="H87" s="9" t="s">
        <v>48</v>
      </c>
      <c r="I87" s="22"/>
    </row>
    <row r="88" spans="8:9" ht="14.25">
      <c r="H88" s="16"/>
      <c r="I88" s="8"/>
    </row>
    <row r="89" spans="2:9" ht="14.25">
      <c r="B89" t="s">
        <v>53</v>
      </c>
      <c r="H89" s="16"/>
      <c r="I89" s="8"/>
    </row>
    <row r="90" spans="2:3" ht="14.25">
      <c r="B90" s="4" t="s">
        <v>46</v>
      </c>
      <c r="C90" t="s">
        <v>47</v>
      </c>
    </row>
    <row r="91" spans="2:5" ht="14.25">
      <c r="B91" s="4" t="s">
        <v>40</v>
      </c>
      <c r="C91" s="43">
        <f>I87*C74</f>
        <v>0</v>
      </c>
      <c r="D91" s="43"/>
      <c r="E91" t="s">
        <v>50</v>
      </c>
    </row>
    <row r="93" ht="14.25">
      <c r="B93" t="s">
        <v>54</v>
      </c>
    </row>
    <row r="94" spans="2:3" ht="14.25">
      <c r="B94" s="4" t="s">
        <v>55</v>
      </c>
      <c r="C94" t="s">
        <v>56</v>
      </c>
    </row>
    <row r="95" spans="2:5" ht="14.25">
      <c r="B95" s="4" t="s">
        <v>40</v>
      </c>
      <c r="C95" s="43">
        <f>I87*C80</f>
        <v>0</v>
      </c>
      <c r="D95" s="43"/>
      <c r="E95" t="s">
        <v>50</v>
      </c>
    </row>
    <row r="98" spans="1:2" ht="17.25">
      <c r="A98" s="15">
        <v>6</v>
      </c>
      <c r="B98" s="13" t="s">
        <v>104</v>
      </c>
    </row>
    <row r="100" ht="14.25">
      <c r="B100" s="28" t="s">
        <v>138</v>
      </c>
    </row>
    <row r="101" ht="14.25">
      <c r="B101" t="s">
        <v>60</v>
      </c>
    </row>
    <row r="102" ht="14.25">
      <c r="B102" t="s">
        <v>134</v>
      </c>
    </row>
    <row r="104" ht="14.25">
      <c r="B104" t="s">
        <v>66</v>
      </c>
    </row>
    <row r="105" spans="2:3" ht="14.25">
      <c r="B105" s="4" t="s">
        <v>61</v>
      </c>
      <c r="C105" t="s">
        <v>63</v>
      </c>
    </row>
    <row r="106" spans="2:7" ht="14.25">
      <c r="B106" s="4" t="s">
        <v>139</v>
      </c>
      <c r="C106" t="s">
        <v>135</v>
      </c>
      <c r="G106" t="s">
        <v>136</v>
      </c>
    </row>
    <row r="107" spans="2:3" ht="14.25">
      <c r="B107" s="4" t="s">
        <v>102</v>
      </c>
      <c r="C107" t="s">
        <v>64</v>
      </c>
    </row>
    <row r="108" spans="2:3" ht="14.25">
      <c r="B108" s="4" t="s">
        <v>62</v>
      </c>
      <c r="C108" t="s">
        <v>65</v>
      </c>
    </row>
    <row r="109" spans="2:3" ht="14.25">
      <c r="B109" s="4" t="s">
        <v>137</v>
      </c>
      <c r="C109" t="s">
        <v>140</v>
      </c>
    </row>
    <row r="110" spans="2:3" ht="14.25">
      <c r="B110" s="4" t="s">
        <v>68</v>
      </c>
      <c r="C110" t="s">
        <v>69</v>
      </c>
    </row>
    <row r="111" spans="2:3" ht="14.25">
      <c r="B111" s="4" t="s">
        <v>67</v>
      </c>
      <c r="C111" t="s">
        <v>141</v>
      </c>
    </row>
    <row r="113" ht="14.25">
      <c r="B113" s="29" t="s">
        <v>89</v>
      </c>
    </row>
    <row r="114" ht="14.25">
      <c r="B114" s="2" t="s">
        <v>142</v>
      </c>
    </row>
    <row r="115" ht="14.25">
      <c r="B115" s="2" t="s">
        <v>143</v>
      </c>
    </row>
    <row r="116" spans="2:9" ht="14.25">
      <c r="B116" s="2" t="s">
        <v>70</v>
      </c>
      <c r="F116" t="s">
        <v>144</v>
      </c>
      <c r="I116" t="s">
        <v>71</v>
      </c>
    </row>
    <row r="117" spans="1:3" s="1" customFormat="1" ht="14.25">
      <c r="A117" s="24"/>
      <c r="B117" s="25" t="s">
        <v>145</v>
      </c>
      <c r="C117" s="1" t="s">
        <v>146</v>
      </c>
    </row>
    <row r="118" spans="2:3" ht="14.25">
      <c r="B118" s="4" t="s">
        <v>40</v>
      </c>
      <c r="C118" t="s">
        <v>147</v>
      </c>
    </row>
    <row r="119" spans="2:3" ht="14.25">
      <c r="B119" s="4" t="s">
        <v>40</v>
      </c>
      <c r="C119" t="s">
        <v>148</v>
      </c>
    </row>
    <row r="120" spans="2:5" ht="14.25">
      <c r="B120" s="4" t="s">
        <v>40</v>
      </c>
      <c r="C120" s="43">
        <f>C91*288/273*1/(60*60)</f>
        <v>0</v>
      </c>
      <c r="D120" s="50"/>
      <c r="E120" t="s">
        <v>77</v>
      </c>
    </row>
    <row r="122" ht="14.25">
      <c r="B122" s="29" t="s">
        <v>90</v>
      </c>
    </row>
    <row r="123" ht="14.25">
      <c r="B123" s="17" t="s">
        <v>73</v>
      </c>
    </row>
    <row r="124" spans="2:6" ht="14.25">
      <c r="B124" s="44" t="s">
        <v>72</v>
      </c>
      <c r="C124" s="45"/>
      <c r="D124" s="45"/>
      <c r="E124" s="22"/>
      <c r="F124" t="s">
        <v>116</v>
      </c>
    </row>
    <row r="125" ht="14.25">
      <c r="B125" s="2" t="s">
        <v>75</v>
      </c>
    </row>
    <row r="126" spans="2:3" ht="14.25">
      <c r="B126" s="4" t="s">
        <v>79</v>
      </c>
      <c r="C126" t="s">
        <v>74</v>
      </c>
    </row>
    <row r="127" spans="2:5" ht="14.25">
      <c r="B127" s="4" t="s">
        <v>40</v>
      </c>
      <c r="C127" s="43">
        <f>C120*(273+E124)/(273+15)</f>
        <v>0</v>
      </c>
      <c r="D127" s="46"/>
      <c r="E127" t="s">
        <v>77</v>
      </c>
    </row>
    <row r="128" ht="14.25">
      <c r="B128" s="4"/>
    </row>
    <row r="129" ht="14.25">
      <c r="B129" s="29" t="s">
        <v>91</v>
      </c>
    </row>
    <row r="130" ht="14.25">
      <c r="B130" s="2" t="s">
        <v>76</v>
      </c>
    </row>
    <row r="131" spans="2:3" ht="14.25">
      <c r="B131" s="4" t="s">
        <v>78</v>
      </c>
      <c r="C131" t="s">
        <v>80</v>
      </c>
    </row>
    <row r="132" spans="2:7" ht="14.25">
      <c r="B132" s="2" t="s">
        <v>83</v>
      </c>
      <c r="F132" s="22"/>
      <c r="G132" t="s">
        <v>103</v>
      </c>
    </row>
    <row r="133" spans="2:7" ht="14.25">
      <c r="B133" s="2" t="s">
        <v>82</v>
      </c>
      <c r="E133" s="18">
        <f>3.14*(F132/2)*(F132/2)</f>
        <v>0</v>
      </c>
      <c r="F133" t="s">
        <v>86</v>
      </c>
      <c r="G133" t="s">
        <v>84</v>
      </c>
    </row>
    <row r="134" ht="14.25">
      <c r="B134" s="2" t="s">
        <v>85</v>
      </c>
    </row>
    <row r="135" spans="2:3" ht="14.25">
      <c r="B135" s="4" t="s">
        <v>78</v>
      </c>
      <c r="C135" t="s">
        <v>80</v>
      </c>
    </row>
    <row r="136" spans="2:5" ht="14.25">
      <c r="B136" s="4" t="s">
        <v>40</v>
      </c>
      <c r="C136" s="43" t="e">
        <f>C127/E133</f>
        <v>#DIV/0!</v>
      </c>
      <c r="D136" s="43"/>
      <c r="E136" t="s">
        <v>77</v>
      </c>
    </row>
    <row r="138" ht="14.25">
      <c r="B138" s="28" t="s">
        <v>92</v>
      </c>
    </row>
    <row r="139" ht="14.25">
      <c r="B139" t="s">
        <v>113</v>
      </c>
    </row>
    <row r="140" spans="2:3" ht="14.25">
      <c r="B140" s="4" t="s">
        <v>87</v>
      </c>
      <c r="C140" t="s">
        <v>149</v>
      </c>
    </row>
    <row r="141" spans="2:4" ht="14.25">
      <c r="B141" s="4" t="s">
        <v>88</v>
      </c>
      <c r="C141" s="43" t="e">
        <f>1/(SQRT(C120*C136))*(1460-296*C136/(273+E124-288))+1</f>
        <v>#DIV/0!</v>
      </c>
      <c r="D141" s="43"/>
    </row>
    <row r="143" ht="14.25">
      <c r="B143" s="28" t="s">
        <v>93</v>
      </c>
    </row>
    <row r="144" ht="14.25">
      <c r="B144" s="2" t="s">
        <v>94</v>
      </c>
    </row>
    <row r="145" spans="2:3" ht="14.25">
      <c r="B145" s="4" t="s">
        <v>95</v>
      </c>
      <c r="C145" t="s">
        <v>150</v>
      </c>
    </row>
    <row r="146" spans="2:5" ht="14.25">
      <c r="B146" s="4" t="s">
        <v>88</v>
      </c>
      <c r="C146" s="53" t="e">
        <f>2.01*0.001*C120*(273+E124-288)*(2.3*LOG(C141)+1/C141-1)</f>
        <v>#DIV/0!</v>
      </c>
      <c r="D146" s="53"/>
      <c r="E146" t="s">
        <v>81</v>
      </c>
    </row>
    <row r="147" ht="14.25">
      <c r="B147" s="4"/>
    </row>
    <row r="148" ht="14.25">
      <c r="B148" s="29" t="s">
        <v>96</v>
      </c>
    </row>
    <row r="149" ht="14.25">
      <c r="B149" s="2" t="s">
        <v>97</v>
      </c>
    </row>
    <row r="150" spans="2:3" ht="14.25">
      <c r="B150" s="4" t="s">
        <v>98</v>
      </c>
      <c r="C150" t="s">
        <v>151</v>
      </c>
    </row>
    <row r="151" spans="2:5" ht="14.25">
      <c r="B151" s="4" t="s">
        <v>88</v>
      </c>
      <c r="C151" s="53" t="e">
        <f>0.795*SQRT(C120*C136)/(1+2.58/C136)</f>
        <v>#DIV/0!</v>
      </c>
      <c r="D151" s="53"/>
      <c r="E151" t="s">
        <v>81</v>
      </c>
    </row>
    <row r="153" ht="14.25">
      <c r="B153" s="29" t="s">
        <v>99</v>
      </c>
    </row>
    <row r="154" ht="14.25">
      <c r="B154" s="2" t="s">
        <v>100</v>
      </c>
    </row>
    <row r="155" spans="2:8" ht="14.25">
      <c r="B155" s="4" t="s">
        <v>101</v>
      </c>
      <c r="C155" t="s">
        <v>152</v>
      </c>
      <c r="F155" s="54" t="s">
        <v>153</v>
      </c>
      <c r="G155" s="55"/>
      <c r="H155" s="22"/>
    </row>
    <row r="156" spans="2:5" ht="14.25">
      <c r="B156" s="4" t="s">
        <v>88</v>
      </c>
      <c r="C156" s="43" t="e">
        <f>H155+0.65*(C151+C146)</f>
        <v>#DIV/0!</v>
      </c>
      <c r="D156" s="46"/>
      <c r="E156" t="s">
        <v>81</v>
      </c>
    </row>
    <row r="158" spans="1:2" ht="17.25">
      <c r="A158" s="15">
        <v>7</v>
      </c>
      <c r="B158" s="13" t="s">
        <v>112</v>
      </c>
    </row>
    <row r="159" spans="1:2" ht="14.25">
      <c r="A159" s="11" t="s">
        <v>16</v>
      </c>
      <c r="B159" t="s">
        <v>109</v>
      </c>
    </row>
    <row r="160" spans="2:5" ht="14.25">
      <c r="B160" s="45" t="s">
        <v>105</v>
      </c>
      <c r="C160" s="45"/>
      <c r="D160" s="45"/>
      <c r="E160" s="22"/>
    </row>
    <row r="161" spans="2:5" ht="14.25">
      <c r="B161" s="6" t="s">
        <v>111</v>
      </c>
      <c r="C161" s="6"/>
      <c r="D161" s="6"/>
      <c r="E161" s="8"/>
    </row>
    <row r="162" spans="2:5" ht="14.25">
      <c r="B162" s="45" t="s">
        <v>110</v>
      </c>
      <c r="C162" s="45"/>
      <c r="D162" s="45"/>
      <c r="E162" s="22"/>
    </row>
    <row r="164" spans="2:3" ht="14.25">
      <c r="B164" s="4" t="s">
        <v>106</v>
      </c>
      <c r="C164" t="s">
        <v>107</v>
      </c>
    </row>
    <row r="165" spans="2:6" ht="14.25">
      <c r="B165" s="4" t="s">
        <v>88</v>
      </c>
      <c r="C165" t="s">
        <v>108</v>
      </c>
      <c r="F165" t="s">
        <v>154</v>
      </c>
    </row>
    <row r="166" spans="2:5" ht="14.25">
      <c r="B166" s="4" t="s">
        <v>88</v>
      </c>
      <c r="C166" s="43">
        <f>8*0.001*IF(E160=1,C156,E162)*IF(E160=1,C156,E162)</f>
        <v>0</v>
      </c>
      <c r="D166" s="43"/>
      <c r="E166" t="s">
        <v>50</v>
      </c>
    </row>
    <row r="169" spans="1:8" s="1" customFormat="1" ht="17.25">
      <c r="A169" s="31">
        <v>8</v>
      </c>
      <c r="B169" s="32" t="s">
        <v>155</v>
      </c>
      <c r="H169" s="32" t="s">
        <v>156</v>
      </c>
    </row>
    <row r="171" ht="14.25">
      <c r="B171" t="s">
        <v>166</v>
      </c>
    </row>
    <row r="172" spans="5:8" ht="14.25">
      <c r="E172" s="39" t="s">
        <v>165</v>
      </c>
      <c r="F172" s="39"/>
      <c r="G172" s="39"/>
      <c r="H172" s="22"/>
    </row>
    <row r="173" spans="5:8" ht="14.25">
      <c r="E173" s="39" t="s">
        <v>167</v>
      </c>
      <c r="F173" s="39"/>
      <c r="G173" s="39"/>
      <c r="H173" s="22"/>
    </row>
    <row r="175" spans="2:3" ht="14.25">
      <c r="B175" s="4" t="s">
        <v>157</v>
      </c>
      <c r="C175" t="s">
        <v>168</v>
      </c>
    </row>
    <row r="176" spans="2:5" ht="14.25">
      <c r="B176" s="4" t="s">
        <v>158</v>
      </c>
      <c r="C176" s="51">
        <f>22.4/32*H172*I87*H173</f>
        <v>0</v>
      </c>
      <c r="D176" s="51"/>
      <c r="E176" t="s">
        <v>50</v>
      </c>
    </row>
    <row r="178" spans="2:8" ht="14.25">
      <c r="B178" s="4" t="s">
        <v>159</v>
      </c>
      <c r="C178" s="30" t="str">
        <f>IF(C166&gt;C176,"＜","＞")</f>
        <v>＞</v>
      </c>
      <c r="D178" t="s">
        <v>160</v>
      </c>
      <c r="E178" t="s">
        <v>161</v>
      </c>
      <c r="F178" s="52" t="str">
        <f>IF(C166&gt;C176,"排出基準以内","不適合")</f>
        <v>不適合</v>
      </c>
      <c r="G178" s="52"/>
      <c r="H178" t="s">
        <v>162</v>
      </c>
    </row>
    <row r="180" ht="14.25">
      <c r="B180" s="33" t="s">
        <v>171</v>
      </c>
    </row>
    <row r="181" spans="2:5" ht="15.75">
      <c r="B181" t="s">
        <v>172</v>
      </c>
      <c r="D181" s="34" t="s">
        <v>173</v>
      </c>
      <c r="E181" t="s">
        <v>174</v>
      </c>
    </row>
    <row r="182" spans="4:5" ht="14.25">
      <c r="D182" s="34" t="s">
        <v>173</v>
      </c>
      <c r="E182" s="35" t="e">
        <f>C176/C95*1000000</f>
        <v>#DIV/0!</v>
      </c>
    </row>
    <row r="184" ht="14.25">
      <c r="B184" s="2" t="s">
        <v>114</v>
      </c>
    </row>
    <row r="185" spans="2:3" ht="14.25">
      <c r="B185" s="4" t="s">
        <v>163</v>
      </c>
      <c r="C185" t="s">
        <v>164</v>
      </c>
    </row>
    <row r="186" spans="2:5" ht="14.25">
      <c r="B186" s="4" t="s">
        <v>158</v>
      </c>
      <c r="C186" s="53" t="e">
        <f>C176*1000/IF(E160=0,(E162*E162),(C156*C156))</f>
        <v>#DIV/0!</v>
      </c>
      <c r="D186" s="53"/>
      <c r="E186" t="s">
        <v>50</v>
      </c>
    </row>
  </sheetData>
  <sheetProtection sheet="1"/>
  <mergeCells count="37">
    <mergeCell ref="C176:D176"/>
    <mergeCell ref="F178:G178"/>
    <mergeCell ref="C186:D186"/>
    <mergeCell ref="C166:D166"/>
    <mergeCell ref="C146:D146"/>
    <mergeCell ref="C151:D151"/>
    <mergeCell ref="F155:G155"/>
    <mergeCell ref="C156:D156"/>
    <mergeCell ref="B160:D160"/>
    <mergeCell ref="B162:D162"/>
    <mergeCell ref="B124:D124"/>
    <mergeCell ref="C136:D136"/>
    <mergeCell ref="C127:D127"/>
    <mergeCell ref="C141:D141"/>
    <mergeCell ref="E21:E22"/>
    <mergeCell ref="B20:D20"/>
    <mergeCell ref="C95:D95"/>
    <mergeCell ref="C72:K72"/>
    <mergeCell ref="B21:B22"/>
    <mergeCell ref="C120:D120"/>
    <mergeCell ref="B10:D10"/>
    <mergeCell ref="B14:D14"/>
    <mergeCell ref="B13:D13"/>
    <mergeCell ref="B12:D12"/>
    <mergeCell ref="B11:D11"/>
    <mergeCell ref="B16:D16"/>
    <mergeCell ref="B15:D15"/>
    <mergeCell ref="B18:D18"/>
    <mergeCell ref="B17:D17"/>
    <mergeCell ref="E172:G172"/>
    <mergeCell ref="E173:G173"/>
    <mergeCell ref="C31:D31"/>
    <mergeCell ref="B46:D46"/>
    <mergeCell ref="C74:D74"/>
    <mergeCell ref="C80:D80"/>
    <mergeCell ref="C91:D91"/>
    <mergeCell ref="B19:D19"/>
  </mergeCells>
  <printOptions/>
  <pageMargins left="0.75" right="0.75" top="1" bottom="1" header="0.512" footer="0.512"/>
  <pageSetup horizontalDpi="600" verticalDpi="600" orientation="portrait" paperSize="9" scale="89" r:id="rId1"/>
  <rowBreaks count="3" manualBreakCount="3">
    <brk id="53" max="255" man="1"/>
    <brk id="112" max="255" man="1"/>
    <brk id="157" max="255" man="1"/>
  </rowBreaks>
</worksheet>
</file>

<file path=xl/worksheets/sheet2.xml><?xml version="1.0" encoding="utf-8"?>
<worksheet xmlns="http://schemas.openxmlformats.org/spreadsheetml/2006/main" xmlns:r="http://schemas.openxmlformats.org/officeDocument/2006/relationships">
  <sheetPr>
    <tabColor indexed="34"/>
  </sheetPr>
  <dimension ref="A1:K186"/>
  <sheetViews>
    <sheetView zoomScale="115" zoomScaleNormal="115" zoomScalePageLayoutView="0" workbookViewId="0" topLeftCell="A1">
      <selection activeCell="E10" sqref="E10"/>
    </sheetView>
  </sheetViews>
  <sheetFormatPr defaultColWidth="9.00390625" defaultRowHeight="13.5"/>
  <cols>
    <col min="1" max="1" width="3.875" style="11" customWidth="1"/>
    <col min="2" max="2" width="6.125" style="0" customWidth="1"/>
    <col min="3" max="3" width="3.875" style="0" customWidth="1"/>
    <col min="4" max="4" width="4.125" style="0" customWidth="1"/>
    <col min="5" max="5" width="8.00390625" style="0" customWidth="1"/>
    <col min="9" max="9" width="9.50390625" style="0" bestFit="1" customWidth="1"/>
  </cols>
  <sheetData>
    <row r="1" spans="1:9" ht="17.25">
      <c r="A1" s="23" t="s">
        <v>117</v>
      </c>
      <c r="I1" s="20"/>
    </row>
    <row r="2" spans="1:9" ht="17.25">
      <c r="A2" s="23"/>
      <c r="B2" t="s">
        <v>57</v>
      </c>
      <c r="I2" s="20"/>
    </row>
    <row r="3" ht="14.25">
      <c r="B3" t="s">
        <v>58</v>
      </c>
    </row>
    <row r="4" ht="14.25">
      <c r="B4" t="s">
        <v>59</v>
      </c>
    </row>
    <row r="5" ht="14.25">
      <c r="I5" s="20"/>
    </row>
    <row r="6" ht="14.25">
      <c r="I6" s="19"/>
    </row>
    <row r="7" spans="1:2" ht="17.25">
      <c r="A7" s="15">
        <v>1</v>
      </c>
      <c r="B7" s="13" t="s">
        <v>7</v>
      </c>
    </row>
    <row r="8" spans="1:2" ht="17.25">
      <c r="A8" s="12"/>
      <c r="B8" s="13"/>
    </row>
    <row r="9" ht="14.25">
      <c r="B9" t="s">
        <v>8</v>
      </c>
    </row>
    <row r="10" spans="2:5" ht="14.25">
      <c r="B10" s="36" t="s">
        <v>9</v>
      </c>
      <c r="C10" s="37"/>
      <c r="D10" s="38"/>
      <c r="E10" s="21">
        <v>0</v>
      </c>
    </row>
    <row r="11" spans="2:5" ht="14.25">
      <c r="B11" s="36" t="s">
        <v>1</v>
      </c>
      <c r="C11" s="37"/>
      <c r="D11" s="38"/>
      <c r="E11" s="21">
        <v>0.8493</v>
      </c>
    </row>
    <row r="12" spans="2:5" ht="14.25">
      <c r="B12" s="36" t="s">
        <v>0</v>
      </c>
      <c r="C12" s="37"/>
      <c r="D12" s="38"/>
      <c r="E12" s="21">
        <v>0.0753</v>
      </c>
    </row>
    <row r="13" spans="2:5" ht="14.25">
      <c r="B13" s="36" t="s">
        <v>2</v>
      </c>
      <c r="C13" s="37"/>
      <c r="D13" s="38"/>
      <c r="E13" s="21">
        <v>0.0509</v>
      </c>
    </row>
    <row r="14" spans="2:5" ht="14.25">
      <c r="B14" s="36" t="s">
        <v>10</v>
      </c>
      <c r="C14" s="37"/>
      <c r="D14" s="38"/>
      <c r="E14" s="21">
        <v>0.0099</v>
      </c>
    </row>
    <row r="15" spans="2:5" ht="14.25">
      <c r="B15" s="36" t="s">
        <v>11</v>
      </c>
      <c r="C15" s="37"/>
      <c r="D15" s="38"/>
      <c r="E15" s="21">
        <v>0.0015</v>
      </c>
    </row>
    <row r="16" spans="2:8" ht="14.25">
      <c r="B16" s="36" t="s">
        <v>3</v>
      </c>
      <c r="C16" s="37"/>
      <c r="D16" s="38"/>
      <c r="E16" s="21">
        <v>0.0005</v>
      </c>
      <c r="H16" s="1"/>
    </row>
    <row r="17" spans="2:5" ht="14.25">
      <c r="B17" s="36" t="s">
        <v>5</v>
      </c>
      <c r="C17" s="37"/>
      <c r="D17" s="38"/>
      <c r="E17" s="21">
        <v>0</v>
      </c>
    </row>
    <row r="18" spans="2:5" ht="14.25">
      <c r="B18" s="36" t="s">
        <v>4</v>
      </c>
      <c r="C18" s="37"/>
      <c r="D18" s="38"/>
      <c r="E18" s="21">
        <v>0.0002</v>
      </c>
    </row>
    <row r="19" spans="2:5" ht="14.25">
      <c r="B19" s="36" t="s">
        <v>6</v>
      </c>
      <c r="C19" s="37"/>
      <c r="D19" s="38"/>
      <c r="E19" s="21">
        <v>0.0124</v>
      </c>
    </row>
    <row r="20" spans="2:5" ht="14.25">
      <c r="B20" s="36" t="s">
        <v>12</v>
      </c>
      <c r="C20" s="37"/>
      <c r="D20" s="38"/>
      <c r="E20" s="21">
        <v>0</v>
      </c>
    </row>
    <row r="21" spans="2:6" ht="14.25">
      <c r="B21" s="49" t="s">
        <v>25</v>
      </c>
      <c r="C21" s="3" t="s">
        <v>26</v>
      </c>
      <c r="D21" s="22"/>
      <c r="E21" s="47">
        <v>0</v>
      </c>
      <c r="F21" t="s">
        <v>169</v>
      </c>
    </row>
    <row r="22" spans="2:6" ht="14.25">
      <c r="B22" s="39"/>
      <c r="C22" s="3" t="s">
        <v>27</v>
      </c>
      <c r="D22" s="22"/>
      <c r="E22" s="47"/>
      <c r="F22" t="s">
        <v>170</v>
      </c>
    </row>
    <row r="23" spans="2:5" ht="14.25">
      <c r="B23" s="7"/>
      <c r="C23" s="7"/>
      <c r="D23" s="8"/>
      <c r="E23" s="6"/>
    </row>
    <row r="25" spans="1:6" ht="17.25">
      <c r="A25" s="15">
        <v>2</v>
      </c>
      <c r="B25" s="13" t="s">
        <v>118</v>
      </c>
      <c r="F25" t="s">
        <v>51</v>
      </c>
    </row>
    <row r="27" ht="14.25">
      <c r="B27" t="s">
        <v>119</v>
      </c>
    </row>
    <row r="29" spans="2:6" ht="14.25">
      <c r="B29" s="4" t="s">
        <v>120</v>
      </c>
      <c r="C29" t="s">
        <v>121</v>
      </c>
      <c r="F29" t="s">
        <v>122</v>
      </c>
    </row>
    <row r="30" spans="2:4" ht="14.25">
      <c r="B30" s="4" t="s">
        <v>13</v>
      </c>
      <c r="C30" s="1" t="s">
        <v>28</v>
      </c>
      <c r="D30" s="1"/>
    </row>
    <row r="31" spans="2:5" ht="14.25">
      <c r="B31" s="4" t="s">
        <v>13</v>
      </c>
      <c r="C31" s="40">
        <f>1/0.21*(0.5*E10+0.5*E17+2*E11+3.5*E12+5*E13+6.5*E14+8*E15+9.5*E16+(D21+D22/4)*E21-E20)</f>
        <v>10.941666666666668</v>
      </c>
      <c r="D31" s="40"/>
      <c r="E31" s="2" t="s">
        <v>51</v>
      </c>
    </row>
    <row r="33" ht="14.25">
      <c r="C33" t="s">
        <v>123</v>
      </c>
    </row>
    <row r="34" ht="14.25">
      <c r="D34" t="s">
        <v>23</v>
      </c>
    </row>
    <row r="35" ht="14.25">
      <c r="D35" t="s">
        <v>24</v>
      </c>
    </row>
    <row r="36" ht="14.25">
      <c r="D36" t="s">
        <v>17</v>
      </c>
    </row>
    <row r="37" ht="14.25">
      <c r="D37" t="s">
        <v>18</v>
      </c>
    </row>
    <row r="38" ht="14.25">
      <c r="D38" t="s">
        <v>19</v>
      </c>
    </row>
    <row r="39" ht="14.25">
      <c r="D39" t="s">
        <v>20</v>
      </c>
    </row>
    <row r="40" ht="14.25">
      <c r="D40" t="s">
        <v>22</v>
      </c>
    </row>
    <row r="41" ht="14.25">
      <c r="D41" t="s">
        <v>21</v>
      </c>
    </row>
    <row r="44" spans="1:2" ht="17.25">
      <c r="A44" s="15">
        <v>3</v>
      </c>
      <c r="B44" s="13" t="s">
        <v>37</v>
      </c>
    </row>
    <row r="45" spans="1:2" ht="17.25">
      <c r="A45" s="15"/>
      <c r="B45" s="13"/>
    </row>
    <row r="46" spans="2:5" ht="14.25">
      <c r="B46" s="39" t="s">
        <v>36</v>
      </c>
      <c r="C46" s="39"/>
      <c r="D46" s="39"/>
      <c r="E46" s="22">
        <v>1.3</v>
      </c>
    </row>
    <row r="48" ht="14.25">
      <c r="B48" t="s">
        <v>14</v>
      </c>
    </row>
    <row r="49" ht="14.25">
      <c r="B49" t="s">
        <v>15</v>
      </c>
    </row>
    <row r="51" spans="2:3" ht="14.25">
      <c r="B51" t="s">
        <v>16</v>
      </c>
      <c r="C51" t="s">
        <v>124</v>
      </c>
    </row>
    <row r="54" spans="1:2" ht="17.25">
      <c r="A54" s="15">
        <v>4</v>
      </c>
      <c r="B54" s="13" t="s">
        <v>42</v>
      </c>
    </row>
    <row r="55" spans="1:2" ht="17.25">
      <c r="A55" s="15"/>
      <c r="B55" s="13"/>
    </row>
    <row r="56" spans="2:8" ht="14.25">
      <c r="B56" s="14" t="s">
        <v>29</v>
      </c>
      <c r="H56" t="s">
        <v>51</v>
      </c>
    </row>
    <row r="57" spans="2:8" ht="14.25">
      <c r="B57" s="14" t="s">
        <v>125</v>
      </c>
      <c r="H57" t="s">
        <v>51</v>
      </c>
    </row>
    <row r="59" ht="14.25">
      <c r="B59" t="s">
        <v>126</v>
      </c>
    </row>
    <row r="60" ht="14.25">
      <c r="B60" t="s">
        <v>127</v>
      </c>
    </row>
    <row r="61" ht="14.25">
      <c r="B61" t="s">
        <v>128</v>
      </c>
    </row>
    <row r="62" ht="14.25">
      <c r="B62" t="s">
        <v>129</v>
      </c>
    </row>
    <row r="64" ht="14.25">
      <c r="B64" t="s">
        <v>32</v>
      </c>
    </row>
    <row r="65" spans="3:6" ht="14.25">
      <c r="C65" t="s">
        <v>130</v>
      </c>
      <c r="F65" t="s">
        <v>51</v>
      </c>
    </row>
    <row r="66" spans="3:6" ht="14.25">
      <c r="C66" t="s">
        <v>131</v>
      </c>
      <c r="F66" t="s">
        <v>51</v>
      </c>
    </row>
    <row r="68" ht="14.25">
      <c r="B68" t="s">
        <v>30</v>
      </c>
    </row>
    <row r="70" ht="14.25">
      <c r="B70" t="s">
        <v>33</v>
      </c>
    </row>
    <row r="71" ht="14.25">
      <c r="B71" t="s">
        <v>34</v>
      </c>
    </row>
    <row r="72" spans="1:11" s="1" customFormat="1" ht="14.25" customHeight="1">
      <c r="A72" s="24"/>
      <c r="B72" s="25" t="s">
        <v>35</v>
      </c>
      <c r="C72" s="48" t="s">
        <v>52</v>
      </c>
      <c r="D72" s="48"/>
      <c r="E72" s="48"/>
      <c r="F72" s="48"/>
      <c r="G72" s="48"/>
      <c r="H72" s="48"/>
      <c r="I72" s="48"/>
      <c r="J72" s="48"/>
      <c r="K72" s="48"/>
    </row>
    <row r="73" spans="1:11" s="1" customFormat="1" ht="14.25" customHeight="1">
      <c r="A73" s="24"/>
      <c r="B73" s="25"/>
      <c r="C73" s="27" t="s">
        <v>132</v>
      </c>
      <c r="D73" s="26"/>
      <c r="E73" s="26"/>
      <c r="F73" s="26"/>
      <c r="G73" s="26"/>
      <c r="H73" s="26"/>
      <c r="I73" s="26" t="s">
        <v>133</v>
      </c>
      <c r="J73" s="26"/>
      <c r="K73" s="26"/>
    </row>
    <row r="74" spans="2:5" ht="14.25">
      <c r="B74" s="4" t="s">
        <v>31</v>
      </c>
      <c r="C74" s="41">
        <f>1+E46*C31-(0.5*E10+0.5*E17-(4/4-1)*E11-(6/4-1)*E12-(8/4-1)*E13-(10/4-1)*E14-(12/4-1)*E16-(14/4-1)*E16-(D22/4-1)*E21)</f>
        <v>15.32981666666667</v>
      </c>
      <c r="D74" s="41"/>
      <c r="E74" s="10" t="s">
        <v>51</v>
      </c>
    </row>
    <row r="75" ht="14.25">
      <c r="C75" s="1"/>
    </row>
    <row r="76" ht="14.25">
      <c r="B76" t="s">
        <v>115</v>
      </c>
    </row>
    <row r="78" ht="14.25">
      <c r="B78" t="s">
        <v>38</v>
      </c>
    </row>
    <row r="79" spans="2:3" ht="14.25">
      <c r="B79" s="4" t="s">
        <v>39</v>
      </c>
      <c r="C79" t="s">
        <v>41</v>
      </c>
    </row>
    <row r="80" spans="2:10" ht="14.25">
      <c r="B80" s="4" t="s">
        <v>40</v>
      </c>
      <c r="C80" s="41">
        <f>C74-(E10+4/2*E11+6/2*E12+8/2*E13+10/2*E14+12/2*E15+14/2*E16+D22/2*E21)</f>
        <v>13.13971666666667</v>
      </c>
      <c r="D80" s="42"/>
      <c r="E80" s="5" t="s">
        <v>51</v>
      </c>
      <c r="F80" s="5"/>
      <c r="G80" s="5"/>
      <c r="H80" s="5"/>
      <c r="I80" s="5"/>
      <c r="J80" s="5"/>
    </row>
    <row r="81" spans="3:10" ht="14.25">
      <c r="C81" s="5"/>
      <c r="D81" s="5"/>
      <c r="E81" s="5"/>
      <c r="F81" s="5"/>
      <c r="G81" s="5"/>
      <c r="H81" s="5"/>
      <c r="I81" s="5"/>
      <c r="J81" s="5"/>
    </row>
    <row r="82" spans="1:2" ht="17.25">
      <c r="A82" s="15">
        <v>5</v>
      </c>
      <c r="B82" s="13" t="s">
        <v>43</v>
      </c>
    </row>
    <row r="84" spans="2:8" ht="14.25">
      <c r="B84" s="14" t="s">
        <v>44</v>
      </c>
      <c r="H84" t="s">
        <v>50</v>
      </c>
    </row>
    <row r="85" spans="2:8" ht="14.25">
      <c r="B85" s="14" t="s">
        <v>45</v>
      </c>
      <c r="H85" t="s">
        <v>50</v>
      </c>
    </row>
    <row r="87" spans="2:9" ht="14.25">
      <c r="B87" t="s">
        <v>49</v>
      </c>
      <c r="H87" s="9" t="s">
        <v>48</v>
      </c>
      <c r="I87" s="22">
        <v>60.5</v>
      </c>
    </row>
    <row r="88" spans="8:9" ht="14.25">
      <c r="H88" s="16"/>
      <c r="I88" s="8"/>
    </row>
    <row r="89" spans="2:9" ht="14.25">
      <c r="B89" t="s">
        <v>53</v>
      </c>
      <c r="H89" s="16"/>
      <c r="I89" s="8"/>
    </row>
    <row r="90" spans="2:3" ht="14.25">
      <c r="B90" s="4" t="s">
        <v>46</v>
      </c>
      <c r="C90" t="s">
        <v>47</v>
      </c>
    </row>
    <row r="91" spans="2:5" ht="14.25">
      <c r="B91" s="4" t="s">
        <v>40</v>
      </c>
      <c r="C91" s="43">
        <f>I87*C74</f>
        <v>927.4539083333335</v>
      </c>
      <c r="D91" s="43"/>
      <c r="E91" t="s">
        <v>50</v>
      </c>
    </row>
    <row r="93" ht="14.25">
      <c r="B93" t="s">
        <v>54</v>
      </c>
    </row>
    <row r="94" spans="2:3" ht="14.25">
      <c r="B94" s="4" t="s">
        <v>55</v>
      </c>
      <c r="C94" t="s">
        <v>56</v>
      </c>
    </row>
    <row r="95" spans="2:5" ht="14.25">
      <c r="B95" s="4" t="s">
        <v>40</v>
      </c>
      <c r="C95" s="43">
        <f>I87*C80</f>
        <v>794.9528583333336</v>
      </c>
      <c r="D95" s="43"/>
      <c r="E95" t="s">
        <v>50</v>
      </c>
    </row>
    <row r="98" spans="1:2" ht="17.25">
      <c r="A98" s="15">
        <v>6</v>
      </c>
      <c r="B98" s="13" t="s">
        <v>104</v>
      </c>
    </row>
    <row r="100" ht="14.25">
      <c r="B100" s="28" t="s">
        <v>138</v>
      </c>
    </row>
    <row r="101" ht="14.25">
      <c r="B101" t="s">
        <v>60</v>
      </c>
    </row>
    <row r="102" ht="14.25">
      <c r="B102" t="s">
        <v>134</v>
      </c>
    </row>
    <row r="104" ht="14.25">
      <c r="B104" t="s">
        <v>66</v>
      </c>
    </row>
    <row r="105" spans="2:3" ht="14.25">
      <c r="B105" s="4" t="s">
        <v>61</v>
      </c>
      <c r="C105" t="s">
        <v>63</v>
      </c>
    </row>
    <row r="106" spans="2:7" ht="14.25">
      <c r="B106" s="4" t="s">
        <v>139</v>
      </c>
      <c r="C106" t="s">
        <v>135</v>
      </c>
      <c r="G106" t="s">
        <v>136</v>
      </c>
    </row>
    <row r="107" spans="2:3" ht="14.25">
      <c r="B107" s="4" t="s">
        <v>102</v>
      </c>
      <c r="C107" t="s">
        <v>64</v>
      </c>
    </row>
    <row r="108" spans="2:3" ht="14.25">
      <c r="B108" s="4" t="s">
        <v>62</v>
      </c>
      <c r="C108" t="s">
        <v>65</v>
      </c>
    </row>
    <row r="109" spans="2:3" ht="14.25">
      <c r="B109" s="4" t="s">
        <v>137</v>
      </c>
      <c r="C109" t="s">
        <v>140</v>
      </c>
    </row>
    <row r="110" spans="2:3" ht="14.25">
      <c r="B110" s="4" t="s">
        <v>68</v>
      </c>
      <c r="C110" t="s">
        <v>69</v>
      </c>
    </row>
    <row r="111" spans="2:3" ht="14.25">
      <c r="B111" s="4" t="s">
        <v>67</v>
      </c>
      <c r="C111" t="s">
        <v>141</v>
      </c>
    </row>
    <row r="113" ht="14.25">
      <c r="B113" s="29" t="s">
        <v>89</v>
      </c>
    </row>
    <row r="114" ht="14.25">
      <c r="B114" s="2" t="s">
        <v>142</v>
      </c>
    </row>
    <row r="115" ht="14.25">
      <c r="B115" s="2" t="s">
        <v>143</v>
      </c>
    </row>
    <row r="116" spans="2:9" ht="14.25">
      <c r="B116" s="2" t="s">
        <v>70</v>
      </c>
      <c r="F116" t="s">
        <v>144</v>
      </c>
      <c r="I116" t="s">
        <v>71</v>
      </c>
    </row>
    <row r="117" spans="1:3" s="1" customFormat="1" ht="14.25">
      <c r="A117" s="24"/>
      <c r="B117" s="25" t="s">
        <v>145</v>
      </c>
      <c r="C117" s="1" t="s">
        <v>146</v>
      </c>
    </row>
    <row r="118" spans="2:3" ht="14.25">
      <c r="B118" s="4" t="s">
        <v>40</v>
      </c>
      <c r="C118" t="s">
        <v>147</v>
      </c>
    </row>
    <row r="119" spans="2:3" ht="14.25">
      <c r="B119" s="4" t="s">
        <v>40</v>
      </c>
      <c r="C119" t="s">
        <v>148</v>
      </c>
    </row>
    <row r="120" spans="2:5" ht="14.25">
      <c r="B120" s="4" t="s">
        <v>40</v>
      </c>
      <c r="C120" s="43">
        <f>C91*288/273*1/(60*60)</f>
        <v>0.2717813650793651</v>
      </c>
      <c r="D120" s="50"/>
      <c r="E120" t="s">
        <v>77</v>
      </c>
    </row>
    <row r="122" ht="14.25">
      <c r="B122" s="29" t="s">
        <v>90</v>
      </c>
    </row>
    <row r="123" ht="14.25">
      <c r="B123" s="17" t="s">
        <v>73</v>
      </c>
    </row>
    <row r="124" spans="2:6" ht="14.25">
      <c r="B124" s="44" t="s">
        <v>72</v>
      </c>
      <c r="C124" s="45"/>
      <c r="D124" s="45"/>
      <c r="E124" s="22">
        <v>270</v>
      </c>
      <c r="F124" t="s">
        <v>116</v>
      </c>
    </row>
    <row r="125" ht="14.25">
      <c r="B125" s="2" t="s">
        <v>75</v>
      </c>
    </row>
    <row r="126" spans="2:3" ht="14.25">
      <c r="B126" s="4" t="s">
        <v>79</v>
      </c>
      <c r="C126" t="s">
        <v>74</v>
      </c>
    </row>
    <row r="127" spans="2:5" ht="14.25">
      <c r="B127" s="4" t="s">
        <v>40</v>
      </c>
      <c r="C127" s="43">
        <f>C120*(273+E124)/(273+15)</f>
        <v>0.512421115410053</v>
      </c>
      <c r="D127" s="46"/>
      <c r="E127" t="s">
        <v>77</v>
      </c>
    </row>
    <row r="128" ht="14.25">
      <c r="B128" s="4"/>
    </row>
    <row r="129" ht="14.25">
      <c r="B129" s="29" t="s">
        <v>91</v>
      </c>
    </row>
    <row r="130" ht="14.25">
      <c r="B130" s="2" t="s">
        <v>76</v>
      </c>
    </row>
    <row r="131" spans="2:3" ht="14.25">
      <c r="B131" s="4" t="s">
        <v>78</v>
      </c>
      <c r="C131" t="s">
        <v>80</v>
      </c>
    </row>
    <row r="132" spans="2:7" ht="14.25">
      <c r="B132" s="2" t="s">
        <v>83</v>
      </c>
      <c r="F132" s="22">
        <v>0.85</v>
      </c>
      <c r="G132" t="s">
        <v>103</v>
      </c>
    </row>
    <row r="133" spans="2:7" ht="14.25">
      <c r="B133" s="2" t="s">
        <v>82</v>
      </c>
      <c r="E133" s="18">
        <f>3.14*(F132/2)*(F132/2)</f>
        <v>0.5671625</v>
      </c>
      <c r="F133" t="s">
        <v>86</v>
      </c>
      <c r="G133" t="s">
        <v>84</v>
      </c>
    </row>
    <row r="134" ht="14.25">
      <c r="B134" s="2" t="s">
        <v>85</v>
      </c>
    </row>
    <row r="135" spans="2:3" ht="14.25">
      <c r="B135" s="4" t="s">
        <v>78</v>
      </c>
      <c r="C135" t="s">
        <v>80</v>
      </c>
    </row>
    <row r="136" spans="2:5" ht="14.25">
      <c r="B136" s="4" t="s">
        <v>40</v>
      </c>
      <c r="C136" s="43">
        <f>C127/E133</f>
        <v>0.9034820098473594</v>
      </c>
      <c r="D136" s="43"/>
      <c r="E136" t="s">
        <v>77</v>
      </c>
    </row>
    <row r="138" ht="14.25">
      <c r="B138" s="28" t="s">
        <v>92</v>
      </c>
    </row>
    <row r="139" ht="14.25">
      <c r="B139" t="s">
        <v>113</v>
      </c>
    </row>
    <row r="140" spans="2:3" ht="14.25">
      <c r="B140" s="4" t="s">
        <v>87</v>
      </c>
      <c r="C140" t="s">
        <v>149</v>
      </c>
    </row>
    <row r="141" spans="2:4" ht="14.25">
      <c r="B141" s="4" t="s">
        <v>40</v>
      </c>
      <c r="C141" s="43">
        <f>1/(SQRT(C120*C136))*(1460-296*C136/(273+E124-288))+1</f>
        <v>2945.226305539871</v>
      </c>
      <c r="D141" s="43"/>
    </row>
    <row r="143" ht="14.25">
      <c r="B143" s="28" t="s">
        <v>93</v>
      </c>
    </row>
    <row r="144" ht="14.25">
      <c r="B144" s="2" t="s">
        <v>94</v>
      </c>
    </row>
    <row r="145" spans="2:3" ht="14.25">
      <c r="B145" s="4" t="s">
        <v>95</v>
      </c>
      <c r="C145" t="s">
        <v>150</v>
      </c>
    </row>
    <row r="146" spans="2:5" ht="14.25">
      <c r="B146" s="4" t="s">
        <v>40</v>
      </c>
      <c r="C146" s="53">
        <f>2.01*0.001*C120*(273+E124-288)*(2.3*LOG(C141)+1/C141-1)</f>
        <v>0.9722289666684085</v>
      </c>
      <c r="D146" s="53"/>
      <c r="E146" t="s">
        <v>81</v>
      </c>
    </row>
    <row r="147" ht="14.25">
      <c r="B147" s="4"/>
    </row>
    <row r="148" ht="14.25">
      <c r="B148" s="29" t="s">
        <v>96</v>
      </c>
    </row>
    <row r="149" ht="14.25">
      <c r="B149" s="2" t="s">
        <v>97</v>
      </c>
    </row>
    <row r="150" spans="2:3" ht="14.25">
      <c r="B150" s="4" t="s">
        <v>98</v>
      </c>
      <c r="C150" t="s">
        <v>151</v>
      </c>
    </row>
    <row r="151" spans="2:5" ht="14.25">
      <c r="B151" s="4" t="s">
        <v>40</v>
      </c>
      <c r="C151" s="53">
        <f>0.795*SQRT(C120*C136)/(1+2.58/C136)</f>
        <v>0.10217453230294718</v>
      </c>
      <c r="D151" s="53"/>
      <c r="E151" t="s">
        <v>81</v>
      </c>
    </row>
    <row r="153" ht="14.25">
      <c r="B153" s="29" t="s">
        <v>99</v>
      </c>
    </row>
    <row r="154" ht="14.25">
      <c r="B154" s="2" t="s">
        <v>100</v>
      </c>
    </row>
    <row r="155" spans="2:8" ht="14.25">
      <c r="B155" s="4" t="s">
        <v>101</v>
      </c>
      <c r="C155" t="s">
        <v>152</v>
      </c>
      <c r="F155" s="54" t="s">
        <v>153</v>
      </c>
      <c r="G155" s="55"/>
      <c r="H155" s="22">
        <v>15.8</v>
      </c>
    </row>
    <row r="156" spans="2:5" ht="14.25">
      <c r="B156" s="4" t="s">
        <v>40</v>
      </c>
      <c r="C156" s="43">
        <f>H155+0.65*(C151+C146)</f>
        <v>16.49836227433138</v>
      </c>
      <c r="D156" s="46"/>
      <c r="E156" t="s">
        <v>81</v>
      </c>
    </row>
    <row r="158" spans="1:2" ht="17.25">
      <c r="A158" s="15">
        <v>7</v>
      </c>
      <c r="B158" s="13" t="s">
        <v>112</v>
      </c>
    </row>
    <row r="159" spans="1:2" ht="14.25">
      <c r="A159" s="11" t="s">
        <v>16</v>
      </c>
      <c r="B159" t="s">
        <v>109</v>
      </c>
    </row>
    <row r="160" spans="2:5" ht="14.25">
      <c r="B160" s="45" t="s">
        <v>105</v>
      </c>
      <c r="C160" s="45"/>
      <c r="D160" s="45"/>
      <c r="E160" s="22">
        <v>1</v>
      </c>
    </row>
    <row r="161" spans="2:5" ht="14.25">
      <c r="B161" s="6" t="s">
        <v>111</v>
      </c>
      <c r="C161" s="6"/>
      <c r="D161" s="6"/>
      <c r="E161" s="8"/>
    </row>
    <row r="162" spans="2:5" ht="14.25">
      <c r="B162" s="45" t="s">
        <v>110</v>
      </c>
      <c r="C162" s="45"/>
      <c r="D162" s="45"/>
      <c r="E162" s="22">
        <v>15.8</v>
      </c>
    </row>
    <row r="164" spans="2:3" ht="14.25">
      <c r="B164" s="4" t="s">
        <v>106</v>
      </c>
      <c r="C164" t="s">
        <v>107</v>
      </c>
    </row>
    <row r="165" spans="2:6" ht="14.25">
      <c r="B165" s="4" t="s">
        <v>40</v>
      </c>
      <c r="C165" t="s">
        <v>108</v>
      </c>
      <c r="F165" t="s">
        <v>154</v>
      </c>
    </row>
    <row r="166" spans="2:5" ht="14.25">
      <c r="B166" s="4" t="s">
        <v>40</v>
      </c>
      <c r="C166" s="43">
        <f>8*0.001*IF(E160=1,C156,E162)*IF(E160=1,C156,E162)</f>
        <v>2.1775676618806474</v>
      </c>
      <c r="D166" s="43"/>
      <c r="E166" t="s">
        <v>50</v>
      </c>
    </row>
    <row r="169" spans="1:8" s="1" customFormat="1" ht="17.25">
      <c r="A169" s="31">
        <v>8</v>
      </c>
      <c r="B169" s="32" t="s">
        <v>155</v>
      </c>
      <c r="H169" s="32" t="s">
        <v>156</v>
      </c>
    </row>
    <row r="171" ht="14.25">
      <c r="B171" t="s">
        <v>166</v>
      </c>
    </row>
    <row r="172" spans="5:8" ht="14.25">
      <c r="E172" s="39" t="s">
        <v>165</v>
      </c>
      <c r="F172" s="39"/>
      <c r="G172" s="39"/>
      <c r="H172" s="22">
        <v>0</v>
      </c>
    </row>
    <row r="173" spans="5:8" ht="14.25">
      <c r="E173" s="39" t="s">
        <v>167</v>
      </c>
      <c r="F173" s="39"/>
      <c r="G173" s="39"/>
      <c r="H173" s="22">
        <v>0.668</v>
      </c>
    </row>
    <row r="175" spans="2:3" ht="14.25">
      <c r="B175" s="4" t="s">
        <v>157</v>
      </c>
      <c r="C175" t="s">
        <v>168</v>
      </c>
    </row>
    <row r="176" spans="2:5" ht="14.25">
      <c r="B176" s="4" t="s">
        <v>40</v>
      </c>
      <c r="C176" s="51">
        <f>22.4/32*H172*I87*H173</f>
        <v>0</v>
      </c>
      <c r="D176" s="51"/>
      <c r="E176" t="s">
        <v>50</v>
      </c>
    </row>
    <row r="178" spans="2:8" ht="14.25">
      <c r="B178" s="4" t="s">
        <v>159</v>
      </c>
      <c r="C178" s="30" t="str">
        <f>IF(C166&gt;C176,"＜","＞")</f>
        <v>＜</v>
      </c>
      <c r="D178" t="s">
        <v>160</v>
      </c>
      <c r="E178" t="s">
        <v>161</v>
      </c>
      <c r="F178" s="52" t="str">
        <f>IF(C166&gt;C176,"排出基準以内","不適合")</f>
        <v>排出基準以内</v>
      </c>
      <c r="G178" s="52"/>
      <c r="H178" t="s">
        <v>84</v>
      </c>
    </row>
    <row r="180" ht="14.25">
      <c r="B180" s="33" t="s">
        <v>171</v>
      </c>
    </row>
    <row r="181" spans="2:5" ht="15.75">
      <c r="B181" t="s">
        <v>172</v>
      </c>
      <c r="D181" s="34" t="s">
        <v>173</v>
      </c>
      <c r="E181" t="s">
        <v>174</v>
      </c>
    </row>
    <row r="182" spans="4:5" ht="14.25">
      <c r="D182" s="34" t="s">
        <v>173</v>
      </c>
      <c r="E182" s="35">
        <f>C176/C95*1000000</f>
        <v>0</v>
      </c>
    </row>
    <row r="184" ht="14.25">
      <c r="B184" s="2" t="s">
        <v>114</v>
      </c>
    </row>
    <row r="185" spans="2:3" ht="14.25">
      <c r="B185" s="4" t="s">
        <v>163</v>
      </c>
      <c r="C185" t="s">
        <v>164</v>
      </c>
    </row>
    <row r="186" spans="2:5" ht="14.25">
      <c r="B186" s="4" t="s">
        <v>40</v>
      </c>
      <c r="C186" s="53">
        <f>C176*1000/IF(E160=0,(E162*E162),(C156*C156))</f>
        <v>0</v>
      </c>
      <c r="D186" s="53"/>
      <c r="E186" t="s">
        <v>50</v>
      </c>
    </row>
  </sheetData>
  <sheetProtection sheet="1"/>
  <mergeCells count="37">
    <mergeCell ref="B10:D10"/>
    <mergeCell ref="B11:D11"/>
    <mergeCell ref="B12:D12"/>
    <mergeCell ref="B13:D13"/>
    <mergeCell ref="B14:D14"/>
    <mergeCell ref="B15:D15"/>
    <mergeCell ref="B16:D16"/>
    <mergeCell ref="B17:D17"/>
    <mergeCell ref="B18:D18"/>
    <mergeCell ref="B19:D19"/>
    <mergeCell ref="B20:D20"/>
    <mergeCell ref="B21:B22"/>
    <mergeCell ref="E21:E22"/>
    <mergeCell ref="C31:D31"/>
    <mergeCell ref="B46:D46"/>
    <mergeCell ref="C72:K72"/>
    <mergeCell ref="C74:D74"/>
    <mergeCell ref="C80:D80"/>
    <mergeCell ref="C91:D91"/>
    <mergeCell ref="C95:D95"/>
    <mergeCell ref="C120:D120"/>
    <mergeCell ref="B124:D124"/>
    <mergeCell ref="C127:D127"/>
    <mergeCell ref="C136:D136"/>
    <mergeCell ref="C141:D141"/>
    <mergeCell ref="C146:D146"/>
    <mergeCell ref="C151:D151"/>
    <mergeCell ref="F155:G155"/>
    <mergeCell ref="C156:D156"/>
    <mergeCell ref="B160:D160"/>
    <mergeCell ref="C186:D186"/>
    <mergeCell ref="B162:D162"/>
    <mergeCell ref="C166:D166"/>
    <mergeCell ref="E172:G172"/>
    <mergeCell ref="E173:G173"/>
    <mergeCell ref="C176:D176"/>
    <mergeCell ref="F178:G178"/>
  </mergeCells>
  <printOptions/>
  <pageMargins left="0.75" right="0.75" top="1" bottom="1" header="0.512" footer="0.512"/>
  <pageSetup horizontalDpi="600" verticalDpi="600" orientation="portrait" paperSize="9" scale="89" r:id="rId1"/>
  <rowBreaks count="3" manualBreakCount="3">
    <brk id="53" max="255" man="1"/>
    <brk id="112" max="255" man="1"/>
    <brk id="1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hc014</dc:creator>
  <cp:keywords/>
  <dc:description/>
  <cp:lastModifiedBy>hc012</cp:lastModifiedBy>
  <cp:lastPrinted>2011-04-14T07:00:32Z</cp:lastPrinted>
  <dcterms:created xsi:type="dcterms:W3CDTF">2009-12-16T04:10:16Z</dcterms:created>
  <dcterms:modified xsi:type="dcterms:W3CDTF">2011-04-15T04:27:36Z</dcterms:modified>
  <cp:category/>
  <cp:version/>
  <cp:contentType/>
  <cp:contentStatus/>
</cp:coreProperties>
</file>