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bet5ffsv002\（保健所）保健総務課\業務\庶務Ｇ\菅原\HP関係\【道】医療施設等施設整備補助金\"/>
    </mc:Choice>
  </mc:AlternateContent>
  <bookViews>
    <workbookView xWindow="45" yWindow="120" windowWidth="13185" windowHeight="7950" tabRatio="888" firstSheet="3" activeTab="13"/>
  </bookViews>
  <sheets>
    <sheet name="第1号様式" sheetId="23" r:id="rId1"/>
    <sheet name="第2号様式" sheetId="3" r:id="rId2"/>
    <sheet name="別紙1（２）" sheetId="4" r:id="rId3"/>
    <sheet name="別紙2（２）" sheetId="20" r:id="rId4"/>
    <sheet name="第3号様式" sheetId="6" r:id="rId5"/>
    <sheet name="別表（３）" sheetId="7" r:id="rId6"/>
    <sheet name="第4号様式" sheetId="8" r:id="rId7"/>
    <sheet name="別紙1（４）" sheetId="9" r:id="rId8"/>
    <sheet name="別紙2 （４）" sheetId="22" r:id="rId9"/>
    <sheet name="第5号様式" sheetId="17" r:id="rId10"/>
    <sheet name="別表（５）" sheetId="11" r:id="rId11"/>
    <sheet name="第6号様式" sheetId="12" r:id="rId12"/>
    <sheet name="第7号様式" sheetId="13" r:id="rId13"/>
    <sheet name="管理用（このシートは削除しないでください）" sheetId="16" r:id="rId14"/>
  </sheets>
  <definedNames>
    <definedName name="_xlnm._FilterDatabase" localSheetId="1" hidden="1">第2号様式!$E$24:$I$27</definedName>
    <definedName name="_xlnm.Print_Area" localSheetId="0">第1号様式!$A$1:$M$39</definedName>
    <definedName name="_xlnm.Print_Area" localSheetId="1">第2号様式!$A$1:$J$53</definedName>
    <definedName name="_xlnm.Print_Area" localSheetId="4">第3号様式!$A$1:$J$55</definedName>
    <definedName name="_xlnm.Print_Area" localSheetId="6">第4号様式!$A$1:$J$54</definedName>
    <definedName name="_xlnm.Print_Area" localSheetId="9">第5号様式!$A$1:$J$55</definedName>
    <definedName name="_xlnm.Print_Area" localSheetId="11">第6号様式!$A$1:$J$48</definedName>
    <definedName name="_xlnm.Print_Area" localSheetId="12">第7号様式!$A$1:$J$48</definedName>
    <definedName name="_xlnm.Print_Area" localSheetId="2">'別紙1（２）'!$A$1:$K$54</definedName>
    <definedName name="_xlnm.Print_Area" localSheetId="7">'別紙1（４）'!$A$1:$M$51</definedName>
    <definedName name="_xlnm.Print_Area" localSheetId="8">'別紙2 （４）'!$A$1:$I$58</definedName>
    <definedName name="_xlnm.Print_Area" localSheetId="3">'別紙2（２）'!$A$1:$I$58</definedName>
    <definedName name="_xlnm.Print_Area" localSheetId="5">'別表（３）'!$A$1:$O$57</definedName>
    <definedName name="_xlnm.Print_Area" localSheetId="10">'別表（５）'!$A$1:$L$23</definedName>
  </definedNames>
  <calcPr calcId="152511"/>
</workbook>
</file>

<file path=xl/calcChain.xml><?xml version="1.0" encoding="utf-8"?>
<calcChain xmlns="http://schemas.openxmlformats.org/spreadsheetml/2006/main">
  <c r="G16" i="22" l="1"/>
  <c r="F35" i="9" l="1"/>
  <c r="F11" i="9"/>
  <c r="F11" i="4"/>
  <c r="F9" i="9"/>
  <c r="L51" i="7"/>
  <c r="L47" i="7"/>
  <c r="I51" i="7"/>
  <c r="I47" i="7"/>
  <c r="E51" i="7"/>
  <c r="E47" i="7"/>
  <c r="E42" i="20" l="1"/>
  <c r="F37" i="4"/>
  <c r="F13" i="4"/>
  <c r="F9" i="4"/>
  <c r="I19" i="7" l="1"/>
  <c r="G16" i="20" l="1"/>
  <c r="G13" i="4" l="1"/>
  <c r="D13" i="4"/>
  <c r="E42" i="22" l="1"/>
  <c r="Q17" i="4" l="1"/>
  <c r="P17" i="4"/>
  <c r="O17" i="4"/>
  <c r="N17" i="4"/>
  <c r="M17" i="4"/>
  <c r="J17" i="4"/>
  <c r="I17" i="4"/>
  <c r="G17" i="4"/>
  <c r="D17" i="4"/>
  <c r="G16" i="4"/>
  <c r="D16" i="4"/>
  <c r="Q15" i="4"/>
  <c r="P15" i="4"/>
  <c r="O15" i="4"/>
  <c r="N15" i="4"/>
  <c r="M15" i="4"/>
  <c r="J15" i="4"/>
  <c r="I15" i="4"/>
  <c r="G15" i="4"/>
  <c r="D15" i="4"/>
  <c r="G14" i="4"/>
  <c r="D14" i="4"/>
  <c r="Q27" i="4"/>
  <c r="P27" i="4"/>
  <c r="O27" i="4"/>
  <c r="N27" i="4"/>
  <c r="M27" i="4"/>
  <c r="J27" i="4"/>
  <c r="I27" i="4"/>
  <c r="G27" i="4"/>
  <c r="D27" i="4"/>
  <c r="G26" i="4"/>
  <c r="D26" i="4"/>
  <c r="Q25" i="4"/>
  <c r="P25" i="4"/>
  <c r="O25" i="4"/>
  <c r="N25" i="4"/>
  <c r="M25" i="4"/>
  <c r="J25" i="4"/>
  <c r="I25" i="4"/>
  <c r="G25" i="4"/>
  <c r="D25" i="4"/>
  <c r="G24" i="4"/>
  <c r="D24" i="4"/>
  <c r="Q37" i="4" l="1"/>
  <c r="P37" i="4"/>
  <c r="O37" i="4"/>
  <c r="N37" i="4"/>
  <c r="M37" i="4"/>
  <c r="G37" i="4"/>
  <c r="D37" i="4"/>
  <c r="G36" i="4"/>
  <c r="D36" i="4"/>
  <c r="Q35" i="4"/>
  <c r="P35" i="4"/>
  <c r="O35" i="4"/>
  <c r="N35" i="4"/>
  <c r="M35" i="4"/>
  <c r="J35" i="4"/>
  <c r="I35" i="4"/>
  <c r="G35" i="4"/>
  <c r="D35" i="4"/>
  <c r="G34" i="4"/>
  <c r="D34" i="4"/>
  <c r="Q33" i="4"/>
  <c r="P33" i="4"/>
  <c r="O33" i="4"/>
  <c r="N33" i="4"/>
  <c r="M33" i="4"/>
  <c r="J33" i="4"/>
  <c r="I33" i="4"/>
  <c r="G33" i="4"/>
  <c r="D33" i="4"/>
  <c r="G32" i="4"/>
  <c r="D32" i="4"/>
  <c r="Q31" i="4"/>
  <c r="P31" i="4"/>
  <c r="O31" i="4"/>
  <c r="N31" i="4"/>
  <c r="M31" i="4"/>
  <c r="J31" i="4"/>
  <c r="I31" i="4"/>
  <c r="G31" i="4"/>
  <c r="D31" i="4"/>
  <c r="G30" i="4"/>
  <c r="D30" i="4"/>
  <c r="Q29" i="4"/>
  <c r="P29" i="4"/>
  <c r="O29" i="4"/>
  <c r="N29" i="4"/>
  <c r="M29" i="4"/>
  <c r="J29" i="4"/>
  <c r="I29" i="4"/>
  <c r="G29" i="4"/>
  <c r="D29" i="4"/>
  <c r="G28" i="4"/>
  <c r="D28" i="4"/>
  <c r="Q23" i="4"/>
  <c r="P23" i="4"/>
  <c r="O23" i="4"/>
  <c r="N23" i="4"/>
  <c r="M23" i="4"/>
  <c r="J23" i="4"/>
  <c r="I23" i="4"/>
  <c r="G23" i="4"/>
  <c r="D23" i="4"/>
  <c r="G22" i="4"/>
  <c r="D22" i="4"/>
  <c r="Q21" i="4"/>
  <c r="P21" i="4"/>
  <c r="O21" i="4"/>
  <c r="N21" i="4"/>
  <c r="M21" i="4"/>
  <c r="J21" i="4"/>
  <c r="I21" i="4"/>
  <c r="G21" i="4"/>
  <c r="D21" i="4"/>
  <c r="G20" i="4"/>
  <c r="D20" i="4"/>
  <c r="Q19" i="4"/>
  <c r="P19" i="4"/>
  <c r="O19" i="4"/>
  <c r="N19" i="4"/>
  <c r="M19" i="4"/>
  <c r="J19" i="4"/>
  <c r="I19" i="4"/>
  <c r="G19" i="4"/>
  <c r="D19" i="4"/>
  <c r="G18" i="4"/>
  <c r="D18" i="4"/>
  <c r="S35" i="9"/>
  <c r="R35" i="9"/>
  <c r="Q35" i="9"/>
  <c r="P35" i="9"/>
  <c r="O35" i="9"/>
  <c r="G35" i="9"/>
  <c r="D35" i="9"/>
  <c r="G34" i="9"/>
  <c r="D34" i="9"/>
  <c r="S33" i="9"/>
  <c r="R33" i="9"/>
  <c r="Q33" i="9"/>
  <c r="P33" i="9"/>
  <c r="O33" i="9"/>
  <c r="M33" i="9"/>
  <c r="J33" i="9"/>
  <c r="I33" i="9"/>
  <c r="G33" i="9"/>
  <c r="D33" i="9"/>
  <c r="G32" i="9"/>
  <c r="D32" i="9"/>
  <c r="S31" i="9"/>
  <c r="R31" i="9"/>
  <c r="Q31" i="9"/>
  <c r="P31" i="9"/>
  <c r="O31" i="9"/>
  <c r="M31" i="9"/>
  <c r="J31" i="9"/>
  <c r="I31" i="9"/>
  <c r="G31" i="9"/>
  <c r="D31" i="9"/>
  <c r="G30" i="9"/>
  <c r="D30" i="9"/>
  <c r="S29" i="9"/>
  <c r="R29" i="9"/>
  <c r="Q29" i="9"/>
  <c r="P29" i="9"/>
  <c r="O29" i="9"/>
  <c r="M29" i="9"/>
  <c r="J29" i="9"/>
  <c r="I29" i="9"/>
  <c r="G29" i="9"/>
  <c r="D29" i="9"/>
  <c r="G28" i="9"/>
  <c r="D28" i="9"/>
  <c r="S27" i="9"/>
  <c r="R27" i="9"/>
  <c r="Q27" i="9"/>
  <c r="P27" i="9"/>
  <c r="O27" i="9"/>
  <c r="M27" i="9"/>
  <c r="J27" i="9"/>
  <c r="I27" i="9"/>
  <c r="G27" i="9"/>
  <c r="D27" i="9"/>
  <c r="G26" i="9"/>
  <c r="D26" i="9"/>
  <c r="S25" i="9"/>
  <c r="R25" i="9"/>
  <c r="Q25" i="9"/>
  <c r="P25" i="9"/>
  <c r="O25" i="9"/>
  <c r="M25" i="9"/>
  <c r="J25" i="9"/>
  <c r="I25" i="9"/>
  <c r="G25" i="9"/>
  <c r="D25" i="9"/>
  <c r="G24" i="9"/>
  <c r="D24" i="9"/>
  <c r="S23" i="9"/>
  <c r="R23" i="9"/>
  <c r="Q23" i="9"/>
  <c r="P23" i="9"/>
  <c r="O23" i="9"/>
  <c r="M23" i="9"/>
  <c r="J23" i="9"/>
  <c r="I23" i="9"/>
  <c r="G23" i="9"/>
  <c r="D23" i="9"/>
  <c r="G22" i="9"/>
  <c r="D22" i="9"/>
  <c r="S21" i="9"/>
  <c r="R21" i="9"/>
  <c r="Q21" i="9"/>
  <c r="P21" i="9"/>
  <c r="O21" i="9"/>
  <c r="M21" i="9"/>
  <c r="J21" i="9"/>
  <c r="I21" i="9"/>
  <c r="G21" i="9"/>
  <c r="D21" i="9"/>
  <c r="G20" i="9"/>
  <c r="D20" i="9"/>
  <c r="S19" i="9"/>
  <c r="R19" i="9"/>
  <c r="Q19" i="9"/>
  <c r="P19" i="9"/>
  <c r="O19" i="9"/>
  <c r="M19" i="9"/>
  <c r="J19" i="9"/>
  <c r="I19" i="9"/>
  <c r="G19" i="9"/>
  <c r="D19" i="9"/>
  <c r="G18" i="9"/>
  <c r="D18" i="9"/>
  <c r="S17" i="9"/>
  <c r="R17" i="9"/>
  <c r="Q17" i="9"/>
  <c r="P17" i="9"/>
  <c r="O17" i="9"/>
  <c r="M17" i="9"/>
  <c r="J17" i="9"/>
  <c r="I17" i="9"/>
  <c r="G17" i="9"/>
  <c r="D17" i="9"/>
  <c r="G16" i="9"/>
  <c r="D16" i="9"/>
  <c r="S15" i="9"/>
  <c r="R15" i="9"/>
  <c r="Q15" i="9"/>
  <c r="P15" i="9"/>
  <c r="O15" i="9"/>
  <c r="M15" i="9"/>
  <c r="J15" i="9"/>
  <c r="I15" i="9"/>
  <c r="G15" i="9"/>
  <c r="D15" i="9"/>
  <c r="G14" i="9"/>
  <c r="D14" i="9"/>
  <c r="S13" i="9"/>
  <c r="R13" i="9"/>
  <c r="Q13" i="9"/>
  <c r="P13" i="9"/>
  <c r="O13" i="9"/>
  <c r="M13" i="9"/>
  <c r="J13" i="9"/>
  <c r="I13" i="9"/>
  <c r="G13" i="9"/>
  <c r="D13" i="9"/>
  <c r="G12" i="9"/>
  <c r="D12" i="9"/>
  <c r="S11" i="9"/>
  <c r="R11" i="9"/>
  <c r="Q11" i="9"/>
  <c r="P11" i="9"/>
  <c r="O11" i="9"/>
  <c r="G11" i="9"/>
  <c r="D11" i="9"/>
  <c r="G10" i="9"/>
  <c r="D10" i="9"/>
  <c r="S9" i="9"/>
  <c r="R9" i="9"/>
  <c r="Q9" i="9"/>
  <c r="P9" i="9"/>
  <c r="O9" i="9"/>
  <c r="G9" i="9"/>
  <c r="D9" i="9"/>
  <c r="I37" i="4" l="1"/>
  <c r="J37" i="4" s="1"/>
  <c r="I35" i="9"/>
  <c r="J35" i="9" s="1"/>
  <c r="M35" i="9" s="1"/>
  <c r="I11" i="9"/>
  <c r="J11" i="9" s="1"/>
  <c r="M11" i="9" s="1"/>
  <c r="I9" i="9"/>
  <c r="J9" i="9" s="1"/>
  <c r="M9" i="9" s="1"/>
  <c r="Q13" i="4"/>
  <c r="P13" i="4"/>
  <c r="O13" i="4"/>
  <c r="N13" i="4"/>
  <c r="M13" i="4"/>
  <c r="I13" i="4" s="1"/>
  <c r="Q11" i="4"/>
  <c r="P11" i="4"/>
  <c r="O11" i="4"/>
  <c r="N11" i="4"/>
  <c r="M11" i="4"/>
  <c r="Q9" i="4"/>
  <c r="P9" i="4"/>
  <c r="O9" i="4"/>
  <c r="M9" i="4"/>
  <c r="N9" i="4"/>
  <c r="D9" i="4"/>
  <c r="J13" i="4" l="1"/>
  <c r="G8" i="9"/>
  <c r="G12" i="4"/>
  <c r="G10" i="4"/>
  <c r="G8" i="4"/>
  <c r="D7" i="22" l="1"/>
  <c r="D8" i="9"/>
  <c r="D12" i="4"/>
  <c r="D10" i="4"/>
  <c r="D8" i="4"/>
  <c r="E10" i="13" l="1"/>
  <c r="E10" i="12"/>
  <c r="E10" i="17"/>
  <c r="E10" i="8"/>
  <c r="E10" i="6"/>
  <c r="K4" i="9"/>
  <c r="B44" i="7"/>
  <c r="F19" i="7" l="1"/>
  <c r="E49" i="22"/>
  <c r="E49" i="20"/>
  <c r="H37" i="20"/>
  <c r="E37" i="20"/>
  <c r="G36" i="20"/>
  <c r="G35" i="20"/>
  <c r="G34" i="20"/>
  <c r="G33" i="20"/>
  <c r="G32" i="20"/>
  <c r="G31" i="20"/>
  <c r="H25" i="20"/>
  <c r="E25" i="20"/>
  <c r="E38" i="20" s="1"/>
  <c r="G24" i="20"/>
  <c r="G23" i="20"/>
  <c r="G22" i="20"/>
  <c r="G21" i="20"/>
  <c r="G20" i="20"/>
  <c r="G19" i="20"/>
  <c r="G18" i="20"/>
  <c r="G17" i="20"/>
  <c r="G36" i="22"/>
  <c r="G35" i="22"/>
  <c r="G34" i="22"/>
  <c r="G33" i="22"/>
  <c r="G32" i="22"/>
  <c r="G31" i="22"/>
  <c r="G24" i="22"/>
  <c r="G23" i="22"/>
  <c r="G22" i="22"/>
  <c r="G21" i="22"/>
  <c r="G20" i="22"/>
  <c r="G19" i="22"/>
  <c r="G18" i="22"/>
  <c r="G17" i="22"/>
  <c r="H37" i="22"/>
  <c r="E37" i="22"/>
  <c r="H25" i="22"/>
  <c r="E25" i="22"/>
  <c r="E38" i="22" s="1"/>
  <c r="M36" i="9"/>
  <c r="L36" i="9"/>
  <c r="K36" i="9"/>
  <c r="J36" i="9"/>
  <c r="I36" i="9"/>
  <c r="H36" i="9"/>
  <c r="F36" i="9"/>
  <c r="E36" i="9"/>
  <c r="B36" i="9"/>
  <c r="C36" i="9" s="1"/>
  <c r="F38" i="4"/>
  <c r="E38" i="4"/>
  <c r="B38" i="4"/>
  <c r="C38" i="4" s="1"/>
  <c r="H6" i="22"/>
  <c r="D6" i="22"/>
  <c r="A6" i="22"/>
  <c r="D4" i="22"/>
  <c r="L23" i="7"/>
  <c r="G36" i="9"/>
  <c r="D36" i="9"/>
  <c r="E22" i="8"/>
  <c r="E22" i="3"/>
  <c r="F29" i="13"/>
  <c r="F24" i="13"/>
  <c r="F29" i="12"/>
  <c r="F24" i="12"/>
  <c r="G11" i="4"/>
  <c r="G9" i="4"/>
  <c r="D11" i="4"/>
  <c r="H38" i="22" l="1"/>
  <c r="G38" i="22" s="1"/>
  <c r="G25" i="22"/>
  <c r="I11" i="4"/>
  <c r="J11" i="4" s="1"/>
  <c r="H38" i="20"/>
  <c r="G38" i="20" s="1"/>
  <c r="G38" i="4"/>
  <c r="D38" i="4"/>
  <c r="H38" i="4"/>
  <c r="I9" i="4"/>
  <c r="H49" i="22" l="1"/>
  <c r="H49" i="20"/>
  <c r="I38" i="4"/>
  <c r="J9" i="4"/>
  <c r="J38" i="4" s="1"/>
</calcChain>
</file>

<file path=xl/comments1.xml><?xml version="1.0" encoding="utf-8"?>
<comments xmlns="http://schemas.openxmlformats.org/spreadsheetml/2006/main">
  <authors>
    <author>厚生労働省ネットワークシステム</author>
  </authors>
  <commentList>
    <comment ref="H9" authorId="0" shapeId="0">
      <text>
        <r>
          <rPr>
            <sz val="9"/>
            <color indexed="81"/>
            <rFont val="ＭＳ Ｐゴシック"/>
            <family val="3"/>
            <charset val="128"/>
          </rPr>
          <t>国からの直接補助及び都道府県自らが実施主体の場合は「-」を入力（半角）</t>
        </r>
      </text>
    </comment>
  </commentList>
</comments>
</file>

<file path=xl/sharedStrings.xml><?xml version="1.0" encoding="utf-8"?>
<sst xmlns="http://schemas.openxmlformats.org/spreadsheetml/2006/main" count="721" uniqueCount="372">
  <si>
    <t>予算現額</t>
  </si>
  <si>
    <t>　　　　　　</t>
  </si>
  <si>
    <t>第２号様式</t>
  </si>
  <si>
    <t>　厚生労働大臣　　殿</t>
  </si>
  <si>
    <t>総事業費</t>
  </si>
  <si>
    <t>差引額</t>
  </si>
  <si>
    <t>基 準 額</t>
  </si>
  <si>
    <t>選 定 額</t>
  </si>
  <si>
    <t>備　　　考</t>
  </si>
  <si>
    <t>(A)-(B)=(C)</t>
  </si>
  <si>
    <t xml:space="preserve">         円</t>
  </si>
  <si>
    <t>　　　　円</t>
  </si>
  <si>
    <t xml:space="preserve">       円</t>
  </si>
  <si>
    <t>(注)１　本調査表は、施設ごとに作成すること。</t>
  </si>
  <si>
    <t>３　「選定額」欄は、(D)と(E)とを比較して少ない方の額を記入すること。</t>
  </si>
  <si>
    <t>４　「国庫補助基本額」欄は、次により記入すること。</t>
  </si>
  <si>
    <t xml:space="preserve"> (2)　　　　　　　　〃　　　　　　(2)及び（7）に掲げる事業･･･(C)と(F)と(G)とを比較してもっとも少ない額</t>
  </si>
  <si>
    <t xml:space="preserve"> (3)　　　　　　　　〃　　　　　　(3)に掲げる事業･･･(C)と(F)とを比較して少ない方の額に３分の２を乗じて得た額と(G)とを比較して少ない方の額</t>
  </si>
  <si>
    <t xml:space="preserve"> (4)　　　　　　　　〃　　　　　　(4)に掲げる事業･･･(C)と(F)とを比較して少ない方の額に補助率を乗じて得た額と(G)とを比較して少ない方の額</t>
  </si>
  <si>
    <t xml:space="preserve"> (5)　　　　　　　　〃　　　　　　(5)に掲げる事業･･･(C)と(F)とを比較して少ない方の額に４分の３を乗じて得た額と(G)とを比較して少ない方の額</t>
  </si>
  <si>
    <t>５　「国庫補助所要額」欄は、次により記入すること。ただし、算出された額に1,000円未満の端数が生じた場合にはこれを切捨てるものとする。</t>
  </si>
  <si>
    <t xml:space="preserve"> (1)　交付要綱５(1)及び(8)に掲げる事業･････････(H)欄に記載された額に補助率を乗じて得た額</t>
  </si>
  <si>
    <t xml:space="preserve"> (2)　交付要綱５(2)及び(3)に掲げる事業･････････(H)欄に記載された額に２分の１を乗じて得た額</t>
  </si>
  <si>
    <t xml:space="preserve"> (3)　交付要綱５(4)、(6)及び(7)に掲げる事業････(H)欄に記載された額</t>
  </si>
  <si>
    <t xml:space="preserve"> (4)　交付要綱５(5)に掲げる事業････････････････(H)欄に記載された額に３分の２を乗じて得た額</t>
  </si>
  <si>
    <t>施設名</t>
  </si>
  <si>
    <t>　　　</t>
  </si>
  <si>
    <t xml:space="preserve">        ㎡</t>
  </si>
  <si>
    <t xml:space="preserve">            円</t>
  </si>
  <si>
    <t>　　　　　</t>
  </si>
  <si>
    <t>　　　　　　　　　　　　　　　　　　　　　　　　　　　　　　</t>
  </si>
  <si>
    <t>施工期間</t>
  </si>
  <si>
    <t xml:space="preserve">  　　  円</t>
  </si>
  <si>
    <t>小  計</t>
  </si>
  <si>
    <t>第３号様式</t>
  </si>
  <si>
    <t xml:space="preserve">  　現在竣工量</t>
  </si>
  <si>
    <t xml:space="preserve">  　まで竣工見込量</t>
  </si>
  <si>
    <t xml:space="preserve"> 工事名</t>
  </si>
  <si>
    <t>　　</t>
  </si>
  <si>
    <t>　　　　　　　　　　　　　　　　　　　　　　　　　　　　　　　　　　　　　　　　　　　　　　　　　</t>
  </si>
  <si>
    <t xml:space="preserve"> 設計事務</t>
  </si>
  <si>
    <t xml:space="preserve"> 入札事務</t>
  </si>
  <si>
    <t xml:space="preserve"> 整地工事</t>
  </si>
  <si>
    <t xml:space="preserve"> 基礎工事</t>
  </si>
  <si>
    <t>　１．工事予定を点線の棒線で示し、その上に工事進捗状況を実線の棒線で示すこと。</t>
  </si>
  <si>
    <t>　２．工事名ごとに工事進捗状況（出来高）を％をもって示すこと。</t>
  </si>
  <si>
    <t>　３．繰越予定状況</t>
  </si>
  <si>
    <t>第４号様式</t>
  </si>
  <si>
    <t>基準額</t>
  </si>
  <si>
    <t>選定額</t>
  </si>
  <si>
    <t>(K)-(I)=(L)</t>
  </si>
  <si>
    <t>円</t>
  </si>
  <si>
    <t>交 付 決 定 の 内 容</t>
  </si>
  <si>
    <t>年 度 内 遂 行 実 績</t>
  </si>
  <si>
    <t>翌年度繰越額</t>
  </si>
  <si>
    <t>事業実施期間</t>
  </si>
  <si>
    <t>事 業 費</t>
  </si>
  <si>
    <t>補助金額</t>
  </si>
  <si>
    <t>着手年月</t>
  </si>
  <si>
    <t xml:space="preserve">     円</t>
  </si>
  <si>
    <t>　　円</t>
  </si>
  <si>
    <t>　　 円</t>
  </si>
  <si>
    <t xml:space="preserve">    ％</t>
  </si>
  <si>
    <t>第６号様式</t>
  </si>
  <si>
    <t>第７号様式</t>
  </si>
  <si>
    <t>番号</t>
    <rPh sb="0" eb="2">
      <t>バンゴウ</t>
    </rPh>
    <phoneticPr fontId="2"/>
  </si>
  <si>
    <t>合計</t>
    <rPh sb="0" eb="2">
      <t>ゴウケイ</t>
    </rPh>
    <phoneticPr fontId="2"/>
  </si>
  <si>
    <t>(Ｂ)</t>
    <phoneticPr fontId="2"/>
  </si>
  <si>
    <t>(Ａ)</t>
    <phoneticPr fontId="2"/>
  </si>
  <si>
    <t>（Ｄ)</t>
    <phoneticPr fontId="2"/>
  </si>
  <si>
    <t>（Ｅ)</t>
    <phoneticPr fontId="2"/>
  </si>
  <si>
    <t>（Ｆ)</t>
    <phoneticPr fontId="2"/>
  </si>
  <si>
    <t>（Ｇ)</t>
    <phoneticPr fontId="2"/>
  </si>
  <si>
    <t>（Ｈ)</t>
    <phoneticPr fontId="2"/>
  </si>
  <si>
    <t>（Ｉ)</t>
    <phoneticPr fontId="2"/>
  </si>
  <si>
    <t>寄付金その
他の収入額</t>
    <phoneticPr fontId="2"/>
  </si>
  <si>
    <t>対象経費の
支出予定額</t>
    <phoneticPr fontId="2"/>
  </si>
  <si>
    <t>都道府県
補 助 額</t>
    <phoneticPr fontId="2"/>
  </si>
  <si>
    <t>国庫補助
基 本 額</t>
    <phoneticPr fontId="2"/>
  </si>
  <si>
    <t>国庫補助
所 要 額</t>
    <phoneticPr fontId="2"/>
  </si>
  <si>
    <t>経　　費　　所　　要　　額　　調</t>
    <phoneticPr fontId="2"/>
  </si>
  <si>
    <t>事　　　　業　　　　計　　　　画　　　　書</t>
    <phoneticPr fontId="2"/>
  </si>
  <si>
    <t>面　積　</t>
    <phoneticPr fontId="2"/>
  </si>
  <si>
    <t>単　価　</t>
    <phoneticPr fontId="2"/>
  </si>
  <si>
    <t>備　　考　</t>
    <phoneticPr fontId="2"/>
  </si>
  <si>
    <t>金　　額　</t>
    <phoneticPr fontId="2"/>
  </si>
  <si>
    <t>費　　目</t>
    <phoneticPr fontId="2"/>
  </si>
  <si>
    <t>区　分</t>
    <phoneticPr fontId="2"/>
  </si>
  <si>
    <t>補助対象事業分</t>
    <rPh sb="0" eb="2">
      <t>ホジョ</t>
    </rPh>
    <rPh sb="2" eb="4">
      <t>タイショウ</t>
    </rPh>
    <rPh sb="4" eb="7">
      <t>ジギョウブン</t>
    </rPh>
    <phoneticPr fontId="2"/>
  </si>
  <si>
    <t>経　　費　　所　　要　　額　　精　　算　　書</t>
    <phoneticPr fontId="2"/>
  </si>
  <si>
    <t xml:space="preserve">　　　　　　　　　　　　　　　　 　　　　　   　　　　　　　　　　　 　　　　　　　　　　　　　　　　　　　　　　　　　 </t>
    <phoneticPr fontId="2"/>
  </si>
  <si>
    <t>(Ｄ)</t>
    <phoneticPr fontId="2"/>
  </si>
  <si>
    <t>(Ｅ)</t>
    <phoneticPr fontId="2"/>
  </si>
  <si>
    <t>(Ｆ)</t>
    <phoneticPr fontId="2"/>
  </si>
  <si>
    <t>(Ｇ)</t>
    <phoneticPr fontId="2"/>
  </si>
  <si>
    <t>(Ｈ)</t>
    <phoneticPr fontId="2"/>
  </si>
  <si>
    <t>(Ｉ)</t>
    <phoneticPr fontId="2"/>
  </si>
  <si>
    <t>(Ｊ)</t>
    <phoneticPr fontId="2"/>
  </si>
  <si>
    <t>(Ｋ)</t>
    <phoneticPr fontId="2"/>
  </si>
  <si>
    <t>対象経費の
実支出額</t>
    <phoneticPr fontId="2"/>
  </si>
  <si>
    <t>国庫補助
交付決定額</t>
    <phoneticPr fontId="2"/>
  </si>
  <si>
    <t>国庫補助
受入済額</t>
    <phoneticPr fontId="2"/>
  </si>
  <si>
    <t>差引過△
不足額</t>
    <phoneticPr fontId="2"/>
  </si>
  <si>
    <t>事　　業　　実　　績　　報　　告　　書</t>
    <phoneticPr fontId="2"/>
  </si>
  <si>
    <t>(1) へき地診療所施設整備事業</t>
    <phoneticPr fontId="2"/>
  </si>
  <si>
    <t>(2) 過疎地域等特定診療所施設整備事業</t>
    <phoneticPr fontId="2"/>
  </si>
  <si>
    <t>(3) へき地保健指導所施設整備事業</t>
    <phoneticPr fontId="2"/>
  </si>
  <si>
    <t>(4) 研修医のための研修施設整備事業</t>
    <phoneticPr fontId="2"/>
  </si>
  <si>
    <t>(5) 臨床研修病院施設整備事業</t>
    <phoneticPr fontId="2"/>
  </si>
  <si>
    <t>(6) へき地医療拠点病院施設整備事業</t>
    <phoneticPr fontId="2"/>
  </si>
  <si>
    <t>(7) 医師臨床研修病院研修医環境整備事業</t>
    <phoneticPr fontId="2"/>
  </si>
  <si>
    <t>(8) 離島等患者宿泊施設施設整備事業</t>
    <phoneticPr fontId="2"/>
  </si>
  <si>
    <t>(9) 産科医療機関施設整備事業</t>
    <phoneticPr fontId="2"/>
  </si>
  <si>
    <t>(10) 分娩取扱施設施設整備事業</t>
    <phoneticPr fontId="2"/>
  </si>
  <si>
    <t>(11) 死亡時画像診断システム施設整備事業</t>
    <phoneticPr fontId="2"/>
  </si>
  <si>
    <t>(12) 有床診療所等スプリンクラー等施設整備事業</t>
    <phoneticPr fontId="2"/>
  </si>
  <si>
    <t>(13) 南海トラフ地震に係る津波避難対策緊急事業</t>
    <phoneticPr fontId="2"/>
  </si>
  <si>
    <t>(14)院内感染対策施設整備事業</t>
    <phoneticPr fontId="2"/>
  </si>
  <si>
    <t>　都 道 府 県 知 事　　殿</t>
    <phoneticPr fontId="2"/>
  </si>
  <si>
    <t>　補助金等に係る予算の執行の適正化に関する法律（昭和３０年法律第１７９号）第１５条の規定による確定額又は事業実績報告による精算額</t>
    <phoneticPr fontId="2"/>
  </si>
  <si>
    <t>　記載内容を確認するための書類（確定申告書の写し、課税売上割合等が把握できる資料、特定収入の割合を確認できる資料）を添付する。</t>
    <phoneticPr fontId="2"/>
  </si>
  <si>
    <t>　補助金等に係る予算の執行の適正化に関する法律（昭和３０年法律第１７９号）第１５条の規定による確定額又は事業実績報告による精算額</t>
    <phoneticPr fontId="2"/>
  </si>
  <si>
    <t>　消費税及び地方消費税の申告により確定した消費税及び地方消費税に係る仕入控除税額（要国庫補助金返還相当額）</t>
    <phoneticPr fontId="2"/>
  </si>
  <si>
    <t>　添付書類</t>
    <phoneticPr fontId="2"/>
  </si>
  <si>
    <t>　記載内容を確認するための書類（確定申告書の写し、課税売上割合等が把握できる資料、特定収入の割合を確認できる資料）を添付する。</t>
    <phoneticPr fontId="2"/>
  </si>
  <si>
    <t>　消費税及び地方消費税の申告により確定した消費税及び地方消費税に係る仕入控除税額（要補助金返還相当額）</t>
    <phoneticPr fontId="2"/>
  </si>
  <si>
    <t>　添付書類</t>
    <phoneticPr fontId="2"/>
  </si>
  <si>
    <t>　印</t>
    <rPh sb="1" eb="2">
      <t>イン</t>
    </rPh>
    <phoneticPr fontId="2"/>
  </si>
  <si>
    <t>円</t>
    <rPh sb="0" eb="1">
      <t>エン</t>
    </rPh>
    <phoneticPr fontId="2"/>
  </si>
  <si>
    <t>　標記について、次により国庫補助金を交付されるよう関係書類を添えて申請する。</t>
    <phoneticPr fontId="2"/>
  </si>
  <si>
    <t>　標記について、補助金等に係る予算の執行の適正化に関する法律第１２条の規定により、別表のとおり報告する。</t>
    <phoneticPr fontId="2"/>
  </si>
  <si>
    <t>　添付書類</t>
    <phoneticPr fontId="2"/>
  </si>
  <si>
    <t>　添付書類</t>
    <phoneticPr fontId="2"/>
  </si>
  <si>
    <t>　国庫補助申請額</t>
    <phoneticPr fontId="2"/>
  </si>
  <si>
    <t>　国庫補助精算額</t>
    <phoneticPr fontId="2"/>
  </si>
  <si>
    <t>　２．工事進捗状況</t>
    <phoneticPr fontId="2"/>
  </si>
  <si>
    <t>事 業 区 分</t>
    <phoneticPr fontId="2"/>
  </si>
  <si>
    <t>施 設 名</t>
    <rPh sb="0" eb="1">
      <t>シ</t>
    </rPh>
    <rPh sb="2" eb="3">
      <t>セツ</t>
    </rPh>
    <rPh sb="4" eb="5">
      <t>メイ</t>
    </rPh>
    <phoneticPr fontId="2"/>
  </si>
  <si>
    <t>　１．事業施行状況</t>
    <phoneticPr fontId="2"/>
  </si>
  <si>
    <t>区 分</t>
    <phoneticPr fontId="2"/>
  </si>
  <si>
    <t>施 工 面 積</t>
    <rPh sb="0" eb="1">
      <t>シ</t>
    </rPh>
    <rPh sb="2" eb="3">
      <t>コウ</t>
    </rPh>
    <rPh sb="4" eb="5">
      <t>メン</t>
    </rPh>
    <rPh sb="6" eb="7">
      <t>セキ</t>
    </rPh>
    <phoneticPr fontId="2"/>
  </si>
  <si>
    <t>工 事 施 工 率</t>
    <rPh sb="0" eb="1">
      <t>コウ</t>
    </rPh>
    <rPh sb="2" eb="3">
      <t>コト</t>
    </rPh>
    <rPh sb="4" eb="5">
      <t>シ</t>
    </rPh>
    <rPh sb="6" eb="7">
      <t>コウ</t>
    </rPh>
    <rPh sb="8" eb="9">
      <t>リツ</t>
    </rPh>
    <phoneticPr fontId="2"/>
  </si>
  <si>
    <t>金 額</t>
    <rPh sb="0" eb="1">
      <t>キン</t>
    </rPh>
    <rPh sb="2" eb="3">
      <t>ガク</t>
    </rPh>
    <phoneticPr fontId="2"/>
  </si>
  <si>
    <t>備 考</t>
    <rPh sb="0" eb="1">
      <t>ビ</t>
    </rPh>
    <rPh sb="2" eb="3">
      <t>コウ</t>
    </rPh>
    <phoneticPr fontId="2"/>
  </si>
  <si>
    <t>㎡</t>
    <phoneticPr fontId="2"/>
  </si>
  <si>
    <t>％</t>
    <phoneticPr fontId="2"/>
  </si>
  <si>
    <t>（全体契約額）</t>
    <rPh sb="1" eb="3">
      <t>ゼンタイ</t>
    </rPh>
    <rPh sb="3" eb="6">
      <t>ケイヤクガク</t>
    </rPh>
    <phoneticPr fontId="2"/>
  </si>
  <si>
    <t>（うち国庫補助金分）</t>
    <rPh sb="3" eb="5">
      <t>コッコ</t>
    </rPh>
    <rPh sb="5" eb="8">
      <t>ホジョキン</t>
    </rPh>
    <rPh sb="8" eb="9">
      <t>ブン</t>
    </rPh>
    <phoneticPr fontId="2"/>
  </si>
  <si>
    <t>計</t>
    <phoneticPr fontId="2"/>
  </si>
  <si>
    <t>請 負 契 約 額</t>
    <rPh sb="0" eb="1">
      <t>ショウ</t>
    </rPh>
    <rPh sb="2" eb="3">
      <t>フ</t>
    </rPh>
    <rPh sb="4" eb="5">
      <t>チギリ</t>
    </rPh>
    <rPh sb="6" eb="7">
      <t>ヤク</t>
    </rPh>
    <rPh sb="8" eb="9">
      <t>ガク</t>
    </rPh>
    <phoneticPr fontId="2"/>
  </si>
  <si>
    <t>年 度 内 完 成 （見 込）</t>
    <rPh sb="0" eb="1">
      <t>トシ</t>
    </rPh>
    <rPh sb="2" eb="3">
      <t>ド</t>
    </rPh>
    <rPh sb="4" eb="5">
      <t>ウチ</t>
    </rPh>
    <rPh sb="6" eb="7">
      <t>カン</t>
    </rPh>
    <rPh sb="8" eb="9">
      <t>シゲル</t>
    </rPh>
    <rPh sb="11" eb="12">
      <t>ケン</t>
    </rPh>
    <rPh sb="13" eb="14">
      <t>コミ</t>
    </rPh>
    <phoneticPr fontId="2"/>
  </si>
  <si>
    <t>繰 越 予 定</t>
    <rPh sb="0" eb="1">
      <t>クリ</t>
    </rPh>
    <rPh sb="2" eb="3">
      <t>コシ</t>
    </rPh>
    <rPh sb="4" eb="5">
      <t>ヨ</t>
    </rPh>
    <rPh sb="6" eb="7">
      <t>サダム</t>
    </rPh>
    <phoneticPr fontId="2"/>
  </si>
  <si>
    <t>繰 越 理 由</t>
    <rPh sb="0" eb="1">
      <t>クリ</t>
    </rPh>
    <rPh sb="2" eb="3">
      <t>コシ</t>
    </rPh>
    <rPh sb="4" eb="5">
      <t>リ</t>
    </rPh>
    <rPh sb="6" eb="7">
      <t>ヨシ</t>
    </rPh>
    <phoneticPr fontId="2"/>
  </si>
  <si>
    <t>年 度 末 現 在 （見 込）</t>
    <rPh sb="0" eb="1">
      <t>トシ</t>
    </rPh>
    <rPh sb="2" eb="3">
      <t>ド</t>
    </rPh>
    <rPh sb="4" eb="5">
      <t>スエ</t>
    </rPh>
    <rPh sb="6" eb="7">
      <t>ゲン</t>
    </rPh>
    <rPh sb="8" eb="9">
      <t>ザイ</t>
    </rPh>
    <rPh sb="11" eb="12">
      <t>ケン</t>
    </rPh>
    <rPh sb="13" eb="14">
      <t>コミ</t>
    </rPh>
    <phoneticPr fontId="2"/>
  </si>
  <si>
    <t>第５号様式</t>
    <phoneticPr fontId="4"/>
  </si>
  <si>
    <t>別　表</t>
    <phoneticPr fontId="2"/>
  </si>
  <si>
    <t>補　助
基本額</t>
    <phoneticPr fontId="2"/>
  </si>
  <si>
    <t>事 業 費
支払実績
(見込)額</t>
    <phoneticPr fontId="2"/>
  </si>
  <si>
    <t>事　業
進捗率</t>
    <phoneticPr fontId="2"/>
  </si>
  <si>
    <t>補助金
受入額</t>
    <phoneticPr fontId="2"/>
  </si>
  <si>
    <t>完　　了
予定年月</t>
    <phoneticPr fontId="2"/>
  </si>
  <si>
    <t>摘　要</t>
    <phoneticPr fontId="2"/>
  </si>
  <si>
    <t>所在地</t>
    <rPh sb="0" eb="3">
      <t>ショザイチ</t>
    </rPh>
    <phoneticPr fontId="2"/>
  </si>
  <si>
    <t>所 在 地</t>
    <rPh sb="0" eb="1">
      <t>ショ</t>
    </rPh>
    <rPh sb="1" eb="2">
      <t>トコロドコロ</t>
    </rPh>
    <rPh sb="2" eb="3">
      <t>ザイ</t>
    </rPh>
    <rPh sb="4" eb="5">
      <t>チ</t>
    </rPh>
    <phoneticPr fontId="2"/>
  </si>
  <si>
    <t>合　計</t>
    <rPh sb="0" eb="1">
      <t>ゴウ</t>
    </rPh>
    <rPh sb="2" eb="3">
      <t>ケイ</t>
    </rPh>
    <phoneticPr fontId="6"/>
  </si>
  <si>
    <t>円</t>
    <rPh sb="0" eb="1">
      <t>エン</t>
    </rPh>
    <phoneticPr fontId="6"/>
  </si>
  <si>
    <t>（内　訳）</t>
    <rPh sb="1" eb="2">
      <t>ウチ</t>
    </rPh>
    <rPh sb="3" eb="4">
      <t>ヤク</t>
    </rPh>
    <phoneticPr fontId="6"/>
  </si>
  <si>
    <t>(2)  地方債</t>
    <phoneticPr fontId="6"/>
  </si>
  <si>
    <t>(3)  寄付金</t>
    <phoneticPr fontId="6"/>
  </si>
  <si>
    <t>計</t>
    <rPh sb="0" eb="1">
      <t>ケイ</t>
    </rPh>
    <phoneticPr fontId="6"/>
  </si>
  <si>
    <t>補助対象外事業分</t>
    <rPh sb="0" eb="2">
      <t>ホジョ</t>
    </rPh>
    <rPh sb="2" eb="4">
      <t>タイショウ</t>
    </rPh>
    <rPh sb="4" eb="5">
      <t>ソト</t>
    </rPh>
    <rPh sb="5" eb="8">
      <t>ジギョウブン</t>
    </rPh>
    <phoneticPr fontId="2"/>
  </si>
  <si>
    <t>区分</t>
    <rPh sb="0" eb="2">
      <t>クブン</t>
    </rPh>
    <phoneticPr fontId="6"/>
  </si>
  <si>
    <t>金額</t>
    <rPh sb="0" eb="2">
      <t>キンガク</t>
    </rPh>
    <phoneticPr fontId="6"/>
  </si>
  <si>
    <t>備考</t>
    <rPh sb="0" eb="2">
      <t>ビコウ</t>
    </rPh>
    <phoneticPr fontId="6"/>
  </si>
  <si>
    <t>建物の構造及び面積</t>
    <phoneticPr fontId="6"/>
  </si>
  <si>
    <t xml:space="preserve"> （注）１．</t>
    <phoneticPr fontId="2"/>
  </si>
  <si>
    <t>←プルダウンで選択</t>
    <rPh sb="7" eb="9">
      <t>センタク</t>
    </rPh>
    <phoneticPr fontId="6"/>
  </si>
  <si>
    <t>第１号様式</t>
    <rPh sb="0" eb="1">
      <t>ダイ</t>
    </rPh>
    <rPh sb="2" eb="3">
      <t>ゴウ</t>
    </rPh>
    <rPh sb="3" eb="5">
      <t>ヨウシキ</t>
    </rPh>
    <phoneticPr fontId="1"/>
  </si>
  <si>
    <t>（地方公共団体）</t>
    <rPh sb="1" eb="3">
      <t>チホウ</t>
    </rPh>
    <rPh sb="3" eb="5">
      <t>コウキョウ</t>
    </rPh>
    <rPh sb="5" eb="7">
      <t>ダンタイ</t>
    </rPh>
    <phoneticPr fontId="9"/>
  </si>
  <si>
    <t>国</t>
    <rPh sb="0" eb="1">
      <t>クニ</t>
    </rPh>
    <phoneticPr fontId="1"/>
  </si>
  <si>
    <t>地　方　公　共　団　体</t>
    <rPh sb="0" eb="1">
      <t>チ</t>
    </rPh>
    <rPh sb="2" eb="3">
      <t>カタ</t>
    </rPh>
    <rPh sb="4" eb="5">
      <t>コウ</t>
    </rPh>
    <rPh sb="6" eb="7">
      <t>トモ</t>
    </rPh>
    <rPh sb="8" eb="9">
      <t>ダン</t>
    </rPh>
    <rPh sb="10" eb="11">
      <t>カラダ</t>
    </rPh>
    <phoneticPr fontId="1"/>
  </si>
  <si>
    <t>歳　　入</t>
    <rPh sb="0" eb="1">
      <t>トシ</t>
    </rPh>
    <rPh sb="3" eb="4">
      <t>イリ</t>
    </rPh>
    <phoneticPr fontId="1"/>
  </si>
  <si>
    <t>歳　　　　出</t>
    <rPh sb="0" eb="1">
      <t>トシ</t>
    </rPh>
    <rPh sb="5" eb="6">
      <t>デ</t>
    </rPh>
    <phoneticPr fontId="1"/>
  </si>
  <si>
    <t>歳 出 予 算 科 目</t>
    <rPh sb="0" eb="1">
      <t>トシ</t>
    </rPh>
    <rPh sb="2" eb="3">
      <t>デ</t>
    </rPh>
    <rPh sb="4" eb="5">
      <t>ヨ</t>
    </rPh>
    <rPh sb="6" eb="7">
      <t>ザン</t>
    </rPh>
    <rPh sb="8" eb="9">
      <t>カ</t>
    </rPh>
    <rPh sb="10" eb="11">
      <t>メ</t>
    </rPh>
    <phoneticPr fontId="1"/>
  </si>
  <si>
    <t>交付決定</t>
    <rPh sb="0" eb="2">
      <t>コウフ</t>
    </rPh>
    <rPh sb="2" eb="4">
      <t>ケッテイ</t>
    </rPh>
    <phoneticPr fontId="1"/>
  </si>
  <si>
    <t>支出済額</t>
    <rPh sb="0" eb="2">
      <t>シシュツ</t>
    </rPh>
    <rPh sb="2" eb="3">
      <t>ズ</t>
    </rPh>
    <phoneticPr fontId="1"/>
  </si>
  <si>
    <t>翌年度繰越額</t>
    <rPh sb="0" eb="3">
      <t>ヨクネンド</t>
    </rPh>
    <rPh sb="3" eb="4">
      <t>ク</t>
    </rPh>
    <rPh sb="4" eb="5">
      <t>コ</t>
    </rPh>
    <rPh sb="5" eb="6">
      <t>ガク</t>
    </rPh>
    <phoneticPr fontId="1"/>
  </si>
  <si>
    <t>備　考</t>
    <rPh sb="0" eb="1">
      <t>ソナエ</t>
    </rPh>
    <rPh sb="2" eb="3">
      <t>コウ</t>
    </rPh>
    <phoneticPr fontId="1"/>
  </si>
  <si>
    <t>の　　額</t>
  </si>
  <si>
    <t>科　目</t>
    <rPh sb="0" eb="1">
      <t>カ</t>
    </rPh>
    <rPh sb="2" eb="3">
      <t>メ</t>
    </rPh>
    <phoneticPr fontId="1"/>
  </si>
  <si>
    <t>予算現額</t>
    <rPh sb="0" eb="2">
      <t>ヨサン</t>
    </rPh>
    <rPh sb="2" eb="3">
      <t>ウツツ</t>
    </rPh>
    <rPh sb="3" eb="4">
      <t>ガク</t>
    </rPh>
    <phoneticPr fontId="1"/>
  </si>
  <si>
    <t>収入済額</t>
    <rPh sb="0" eb="2">
      <t>シュウニュウ</t>
    </rPh>
    <rPh sb="2" eb="3">
      <t>ズ</t>
    </rPh>
    <rPh sb="3" eb="4">
      <t>ガク</t>
    </rPh>
    <phoneticPr fontId="1"/>
  </si>
  <si>
    <t>うち補助金</t>
    <rPh sb="2" eb="5">
      <t>ホジョキン</t>
    </rPh>
    <phoneticPr fontId="1"/>
  </si>
  <si>
    <t>相　当　額</t>
    <rPh sb="0" eb="1">
      <t>ソウ</t>
    </rPh>
    <rPh sb="2" eb="3">
      <t>トウ</t>
    </rPh>
    <rPh sb="4" eb="5">
      <t>ガク</t>
    </rPh>
    <phoneticPr fontId="1"/>
  </si>
  <si>
    <t>円</t>
    <rPh sb="0" eb="1">
      <t>エン</t>
    </rPh>
    <phoneticPr fontId="1"/>
  </si>
  <si>
    <t>（項）医療提供体制基盤整備費</t>
    <rPh sb="1" eb="2">
      <t>コウ</t>
    </rPh>
    <rPh sb="3" eb="5">
      <t>イリョウ</t>
    </rPh>
    <rPh sb="5" eb="7">
      <t>テイキョウ</t>
    </rPh>
    <rPh sb="7" eb="9">
      <t>タイセイ</t>
    </rPh>
    <rPh sb="9" eb="11">
      <t>キバン</t>
    </rPh>
    <rPh sb="11" eb="14">
      <t>セイビヒ</t>
    </rPh>
    <phoneticPr fontId="1"/>
  </si>
  <si>
    <t>　（目）医療施設等施設整備費</t>
    <rPh sb="2" eb="3">
      <t>モク</t>
    </rPh>
    <rPh sb="4" eb="6">
      <t>イリョウ</t>
    </rPh>
    <rPh sb="6" eb="9">
      <t>シセツトウ</t>
    </rPh>
    <rPh sb="9" eb="11">
      <t>シセツ</t>
    </rPh>
    <rPh sb="11" eb="13">
      <t>セイビ</t>
    </rPh>
    <phoneticPr fontId="1"/>
  </si>
  <si>
    <t>　　　補助金</t>
    <rPh sb="3" eb="6">
      <t>ホジョキン</t>
    </rPh>
    <phoneticPr fontId="1"/>
  </si>
  <si>
    <t>（作成要領）</t>
    <rPh sb="1" eb="3">
      <t>サクセイ</t>
    </rPh>
    <rPh sb="3" eb="5">
      <t>ヨウリョウ</t>
    </rPh>
    <phoneticPr fontId="1"/>
  </si>
  <si>
    <t>　事業計画書　 　（別紙２）</t>
    <phoneticPr fontId="2"/>
  </si>
  <si>
    <t>別紙１</t>
    <phoneticPr fontId="2"/>
  </si>
  <si>
    <t>別紙２</t>
    <phoneticPr fontId="2"/>
  </si>
  <si>
    <t>補助（間接補助）事業者名</t>
    <rPh sb="0" eb="2">
      <t>ホジョ</t>
    </rPh>
    <rPh sb="3" eb="5">
      <t>カンセツ</t>
    </rPh>
    <rPh sb="5" eb="7">
      <t>ホジョ</t>
    </rPh>
    <rPh sb="8" eb="12">
      <t>ジギョウシャメイ</t>
    </rPh>
    <phoneticPr fontId="6"/>
  </si>
  <si>
    <t>事業区分</t>
    <rPh sb="0" eb="2">
      <t>ジギョウ</t>
    </rPh>
    <rPh sb="2" eb="4">
      <t>クブン</t>
    </rPh>
    <phoneticPr fontId="2"/>
  </si>
  <si>
    <t>施工内容</t>
    <rPh sb="0" eb="2">
      <t>セコウ</t>
    </rPh>
    <rPh sb="2" eb="4">
      <t>ナイヨウ</t>
    </rPh>
    <phoneticPr fontId="6"/>
  </si>
  <si>
    <t>整備費内訳　　　　　　　　　　　　　　　　　　　　　　　　</t>
    <phoneticPr fontId="6"/>
  </si>
  <si>
    <t>財源内訳</t>
    <phoneticPr fontId="6"/>
  </si>
  <si>
    <t>その他　参考事項　</t>
    <phoneticPr fontId="6"/>
  </si>
  <si>
    <t>　経費所要額調　（別紙１）</t>
    <phoneticPr fontId="2"/>
  </si>
  <si>
    <t>　経費所要額精算書　（別紙１）</t>
    <phoneticPr fontId="2"/>
  </si>
  <si>
    <t>　事業実績報告書　 　（別紙2）</t>
    <phoneticPr fontId="2"/>
  </si>
  <si>
    <t>別紙２</t>
    <phoneticPr fontId="2"/>
  </si>
  <si>
    <t>施工内容</t>
    <rPh sb="0" eb="2">
      <t>セコウ</t>
    </rPh>
    <rPh sb="2" eb="4">
      <t>ナイヨウ</t>
    </rPh>
    <phoneticPr fontId="2"/>
  </si>
  <si>
    <t>←プルダウンから選択</t>
    <rPh sb="8" eb="10">
      <t>センタク</t>
    </rPh>
    <phoneticPr fontId="6"/>
  </si>
  <si>
    <t>整備費内訳の「費目」欄は、交付要綱の５（交付額の算定方法）の対象経費に定める各部門に区分して記入すること。</t>
    <phoneticPr fontId="2"/>
  </si>
  <si>
    <t>←第2号様式別紙2より自動で反映</t>
    <rPh sb="1" eb="2">
      <t>ダイ</t>
    </rPh>
    <rPh sb="3" eb="4">
      <t>ゴウ</t>
    </rPh>
    <rPh sb="4" eb="6">
      <t>ヨウシキ</t>
    </rPh>
    <rPh sb="6" eb="8">
      <t>ベッシ</t>
    </rPh>
    <rPh sb="11" eb="13">
      <t>ジドウ</t>
    </rPh>
    <rPh sb="14" eb="16">
      <t>ハンエイ</t>
    </rPh>
    <phoneticPr fontId="6"/>
  </si>
  <si>
    <t>構造</t>
    <rPh sb="0" eb="2">
      <t>コウゾウ</t>
    </rPh>
    <phoneticPr fontId="2"/>
  </si>
  <si>
    <t>←構造はプルダウンから選択</t>
    <rPh sb="1" eb="3">
      <t>コウゾウ</t>
    </rPh>
    <rPh sb="11" eb="13">
      <t>センタク</t>
    </rPh>
    <phoneticPr fontId="6"/>
  </si>
  <si>
    <t>構造：</t>
    <rPh sb="0" eb="2">
      <t>コウゾウ</t>
    </rPh>
    <phoneticPr fontId="6"/>
  </si>
  <si>
    <t>　　　　単価、小計、合計は自動計算</t>
    <rPh sb="4" eb="6">
      <t>タンカ</t>
    </rPh>
    <rPh sb="7" eb="9">
      <t>ショウケイ</t>
    </rPh>
    <rPh sb="10" eb="12">
      <t>ゴウケイ</t>
    </rPh>
    <rPh sb="13" eb="15">
      <t>ジドウ</t>
    </rPh>
    <rPh sb="15" eb="17">
      <t>ケイサン</t>
    </rPh>
    <phoneticPr fontId="6"/>
  </si>
  <si>
    <t>←国と都道府県の合計は自動計算</t>
    <rPh sb="1" eb="2">
      <t>クニ</t>
    </rPh>
    <rPh sb="3" eb="7">
      <t>トドウフケン</t>
    </rPh>
    <rPh sb="8" eb="10">
      <t>ゴウケイ</t>
    </rPh>
    <rPh sb="11" eb="13">
      <t>ジドウ</t>
    </rPh>
    <rPh sb="13" eb="15">
      <t>ケイサン</t>
    </rPh>
    <phoneticPr fontId="6"/>
  </si>
  <si>
    <t>←自動計算</t>
    <rPh sb="1" eb="3">
      <t>ジドウ</t>
    </rPh>
    <rPh sb="3" eb="5">
      <t>ケイサン</t>
    </rPh>
    <phoneticPr fontId="6"/>
  </si>
  <si>
    <t>←１．「事業施工状況」の日付を自動で反映</t>
    <rPh sb="4" eb="6">
      <t>ジギョウ</t>
    </rPh>
    <rPh sb="6" eb="8">
      <t>セコウ</t>
    </rPh>
    <rPh sb="8" eb="10">
      <t>ジョウキョウ</t>
    </rPh>
    <rPh sb="12" eb="14">
      <t>ヒヅケ</t>
    </rPh>
    <rPh sb="15" eb="17">
      <t>ジドウ</t>
    </rPh>
    <rPh sb="18" eb="20">
      <t>ハンエイ</t>
    </rPh>
    <phoneticPr fontId="6"/>
  </si>
  <si>
    <t>←第2号様式別紙1より自動で反映</t>
    <rPh sb="1" eb="2">
      <t>ダイ</t>
    </rPh>
    <rPh sb="3" eb="4">
      <t>ゴウ</t>
    </rPh>
    <rPh sb="4" eb="6">
      <t>ヨウシキ</t>
    </rPh>
    <rPh sb="6" eb="8">
      <t>ベッシ</t>
    </rPh>
    <rPh sb="11" eb="13">
      <t>ジドウ</t>
    </rPh>
    <rPh sb="14" eb="16">
      <t>ハンエイ</t>
    </rPh>
    <phoneticPr fontId="6"/>
  </si>
  <si>
    <t>←第2号様式交付申請書より自動で反映</t>
    <rPh sb="1" eb="2">
      <t>ダイ</t>
    </rPh>
    <rPh sb="3" eb="4">
      <t>ゴウ</t>
    </rPh>
    <rPh sb="4" eb="6">
      <t>ヨウシキ</t>
    </rPh>
    <rPh sb="6" eb="8">
      <t>コウフ</t>
    </rPh>
    <rPh sb="8" eb="11">
      <t>シンセイショ</t>
    </rPh>
    <rPh sb="13" eb="15">
      <t>ジドウ</t>
    </rPh>
    <rPh sb="16" eb="18">
      <t>ハンエイ</t>
    </rPh>
    <phoneticPr fontId="6"/>
  </si>
  <si>
    <t>２　「事業区分」欄、上段には交付の対象となる事業の名称をプルダウンから選択、下段には施設の名称を記載すること。</t>
    <rPh sb="3" eb="5">
      <t>ジギョウ</t>
    </rPh>
    <rPh sb="10" eb="12">
      <t>ジョウダン</t>
    </rPh>
    <rPh sb="35" eb="37">
      <t>センタク</t>
    </rPh>
    <rPh sb="38" eb="40">
      <t>ゲダン</t>
    </rPh>
    <rPh sb="42" eb="44">
      <t>シセツ</t>
    </rPh>
    <rPh sb="45" eb="47">
      <t>メイショウ</t>
    </rPh>
    <rPh sb="48" eb="50">
      <t>キサイ</t>
    </rPh>
    <phoneticPr fontId="2"/>
  </si>
  <si>
    <t xml:space="preserve"> (1)　交付要綱５(交付額の算定方法)（1）及び（6）に掲げる事業･･･(C)と(F)とを比較して少ない方の額</t>
    <phoneticPr fontId="2"/>
  </si>
  <si>
    <t xml:space="preserve"> (1)　交付要綱５(1)に掲げる事業･････････(H)欄に記載された額に補助率を乗じて得た額</t>
    <phoneticPr fontId="2"/>
  </si>
  <si>
    <t>新築</t>
    <rPh sb="0" eb="2">
      <t>シンチク</t>
    </rPh>
    <phoneticPr fontId="3"/>
  </si>
  <si>
    <t>移転新築</t>
    <rPh sb="0" eb="2">
      <t>イテン</t>
    </rPh>
    <rPh sb="2" eb="4">
      <t>シンチク</t>
    </rPh>
    <phoneticPr fontId="3"/>
  </si>
  <si>
    <t>改築</t>
    <rPh sb="0" eb="2">
      <t>カイチク</t>
    </rPh>
    <phoneticPr fontId="3"/>
  </si>
  <si>
    <t>増築</t>
    <rPh sb="0" eb="2">
      <t>ゾウチク</t>
    </rPh>
    <phoneticPr fontId="3"/>
  </si>
  <si>
    <t>改修</t>
    <rPh sb="0" eb="2">
      <t>カイシュウ</t>
    </rPh>
    <phoneticPr fontId="3"/>
  </si>
  <si>
    <t>鉄骨鉄筋コンクリート造</t>
    <rPh sb="0" eb="2">
      <t>テッコツ</t>
    </rPh>
    <rPh sb="2" eb="4">
      <t>テッキン</t>
    </rPh>
    <phoneticPr fontId="3"/>
  </si>
  <si>
    <t>鉄筋コンクリート造</t>
    <rPh sb="0" eb="2">
      <t>テッキン</t>
    </rPh>
    <phoneticPr fontId="3"/>
  </si>
  <si>
    <t>鉄骨造（鉄筋コンクリート造と同等の強度）</t>
    <rPh sb="0" eb="2">
      <t>テッコツ</t>
    </rPh>
    <rPh sb="4" eb="6">
      <t>テッキン</t>
    </rPh>
    <rPh sb="12" eb="13">
      <t>ヅク</t>
    </rPh>
    <rPh sb="14" eb="16">
      <t>ドウトウ</t>
    </rPh>
    <rPh sb="17" eb="19">
      <t>キョウド</t>
    </rPh>
    <phoneticPr fontId="3"/>
  </si>
  <si>
    <t>鉄骨造（ブロック造と同等の強度）</t>
    <rPh sb="0" eb="2">
      <t>テッコツ</t>
    </rPh>
    <rPh sb="8" eb="9">
      <t>ツク</t>
    </rPh>
    <rPh sb="10" eb="12">
      <t>ドウトウ</t>
    </rPh>
    <rPh sb="13" eb="15">
      <t>キョウド</t>
    </rPh>
    <phoneticPr fontId="3"/>
  </si>
  <si>
    <t>ブロック造</t>
    <rPh sb="4" eb="5">
      <t>ヅク</t>
    </rPh>
    <phoneticPr fontId="3"/>
  </si>
  <si>
    <t>木造</t>
    <rPh sb="0" eb="2">
      <t>モクゾウ</t>
    </rPh>
    <phoneticPr fontId="3"/>
  </si>
  <si>
    <t>プレハブ造</t>
    <rPh sb="4" eb="5">
      <t>ツク</t>
    </rPh>
    <phoneticPr fontId="3"/>
  </si>
  <si>
    <t>その他</t>
    <rPh sb="2" eb="3">
      <t>タ</t>
    </rPh>
    <phoneticPr fontId="3"/>
  </si>
  <si>
    <t>へき地診療所施設整備事業</t>
  </si>
  <si>
    <t>へき地診療所施設整備事業</t>
    <phoneticPr fontId="2"/>
  </si>
  <si>
    <t>過疎地域等特定診療所施設整備事業</t>
  </si>
  <si>
    <t>過疎地域等特定診療所施設整備事業</t>
    <phoneticPr fontId="2"/>
  </si>
  <si>
    <t>へき地保健指導所施設整備事業</t>
  </si>
  <si>
    <t>へき地保健指導所施設整備事業</t>
    <phoneticPr fontId="2"/>
  </si>
  <si>
    <t>研修医のための研修施設整備事業</t>
  </si>
  <si>
    <t>研修医のための研修施設整備事業</t>
    <phoneticPr fontId="2"/>
  </si>
  <si>
    <t>臨床研修病院施設整備事業</t>
  </si>
  <si>
    <t>臨床研修病院施設整備事業</t>
    <phoneticPr fontId="2"/>
  </si>
  <si>
    <t>へき地医療拠点病院施設整備事業</t>
  </si>
  <si>
    <t>へき地医療拠点病院施設整備事業</t>
    <phoneticPr fontId="2"/>
  </si>
  <si>
    <t>医師臨床研修病院研修医環境整備事業</t>
  </si>
  <si>
    <t>医師臨床研修病院研修医環境整備事業</t>
    <phoneticPr fontId="2"/>
  </si>
  <si>
    <t>離島等患者宿泊施設施設整備事業</t>
  </si>
  <si>
    <t>離島等患者宿泊施設施設整備事業</t>
    <phoneticPr fontId="2"/>
  </si>
  <si>
    <t>産科医療機関施設整備事業</t>
  </si>
  <si>
    <t>産科医療機関施設整備事業</t>
    <phoneticPr fontId="2"/>
  </si>
  <si>
    <t>分娩取扱施設施設整備事業</t>
  </si>
  <si>
    <t>分娩取扱施設施設整備事業</t>
    <phoneticPr fontId="2"/>
  </si>
  <si>
    <t>死亡時画像診断システム施設整備事業</t>
  </si>
  <si>
    <t>死亡時画像診断システム施設整備事業</t>
    <phoneticPr fontId="2"/>
  </si>
  <si>
    <t>有床診療所等スプリンクラー等施設整備事業</t>
  </si>
  <si>
    <t>有床診療所等スプリンクラー等施設整備事業</t>
    <phoneticPr fontId="2"/>
  </si>
  <si>
    <t>南海トラフ地震に係る津波避難対策緊急事業</t>
  </si>
  <si>
    <t>南海トラフ地震に係る津波避難対策緊急事業</t>
    <phoneticPr fontId="2"/>
  </si>
  <si>
    <t>院内感染対策施設整備事業</t>
  </si>
  <si>
    <t>院内感染対策施設整備事業</t>
    <phoneticPr fontId="2"/>
  </si>
  <si>
    <t>延べ面積</t>
    <phoneticPr fontId="6"/>
  </si>
  <si>
    <t>建築面積 　</t>
    <rPh sb="0" eb="2">
      <t>ケンチク</t>
    </rPh>
    <phoneticPr fontId="6"/>
  </si>
  <si>
    <t>着工</t>
    <phoneticPr fontId="2"/>
  </si>
  <si>
    <t>～</t>
    <phoneticPr fontId="6"/>
  </si>
  <si>
    <t>　竣工</t>
    <phoneticPr fontId="6"/>
  </si>
  <si>
    <t>事業区分（様式２，４，５用）</t>
    <rPh sb="0" eb="2">
      <t>ジギョウ</t>
    </rPh>
    <rPh sb="2" eb="4">
      <t>クブン</t>
    </rPh>
    <rPh sb="5" eb="7">
      <t>ヨウシキ</t>
    </rPh>
    <rPh sb="12" eb="13">
      <t>ヨウ</t>
    </rPh>
    <phoneticPr fontId="2"/>
  </si>
  <si>
    <t>所要額計算</t>
    <rPh sb="0" eb="3">
      <t>ショヨウガク</t>
    </rPh>
    <rPh sb="3" eb="5">
      <t>ケイサン</t>
    </rPh>
    <phoneticPr fontId="2"/>
  </si>
  <si>
    <t>国庫補助
基本額係数</t>
    <rPh sb="0" eb="2">
      <t>コッコ</t>
    </rPh>
    <rPh sb="2" eb="4">
      <t>ホジョ</t>
    </rPh>
    <rPh sb="5" eb="8">
      <t>キホンガク</t>
    </rPh>
    <rPh sb="8" eb="10">
      <t>ケイスウ</t>
    </rPh>
    <phoneticPr fontId="2"/>
  </si>
  <si>
    <t>-</t>
    <phoneticPr fontId="2"/>
  </si>
  <si>
    <t>-</t>
    <phoneticPr fontId="2"/>
  </si>
  <si>
    <t>a</t>
    <phoneticPr fontId="2"/>
  </si>
  <si>
    <t>b</t>
  </si>
  <si>
    <t>b</t>
    <phoneticPr fontId="2"/>
  </si>
  <si>
    <t>c</t>
    <phoneticPr fontId="2"/>
  </si>
  <si>
    <t>分類</t>
    <rPh sb="0" eb="2">
      <t>ブンルイ</t>
    </rPh>
    <phoneticPr fontId="2"/>
  </si>
  <si>
    <t>国庫補助
所要額係数
（直接、都道府県）</t>
    <rPh sb="0" eb="2">
      <t>コッコ</t>
    </rPh>
    <rPh sb="2" eb="4">
      <t>ホジョ</t>
    </rPh>
    <rPh sb="5" eb="8">
      <t>ショヨウガク</t>
    </rPh>
    <rPh sb="8" eb="10">
      <t>ケイスウ</t>
    </rPh>
    <rPh sb="12" eb="14">
      <t>チョクセツ</t>
    </rPh>
    <rPh sb="15" eb="19">
      <t>トドウフケン</t>
    </rPh>
    <phoneticPr fontId="2"/>
  </si>
  <si>
    <t>国庫補助
所要額係数
（間接）</t>
    <rPh sb="0" eb="2">
      <t>コッコ</t>
    </rPh>
    <rPh sb="2" eb="4">
      <t>ホジョ</t>
    </rPh>
    <rPh sb="5" eb="8">
      <t>ショヨウガク</t>
    </rPh>
    <rPh sb="8" eb="10">
      <t>ケイスウ</t>
    </rPh>
    <rPh sb="12" eb="14">
      <t>カンセツ</t>
    </rPh>
    <phoneticPr fontId="2"/>
  </si>
  <si>
    <t>再分類</t>
    <rPh sb="0" eb="3">
      <t>サイブンルイ</t>
    </rPh>
    <phoneticPr fontId="2"/>
  </si>
  <si>
    <t>A</t>
  </si>
  <si>
    <t>A</t>
    <phoneticPr fontId="2"/>
  </si>
  <si>
    <t>B</t>
    <phoneticPr fontId="2"/>
  </si>
  <si>
    <t>-</t>
    <phoneticPr fontId="2"/>
  </si>
  <si>
    <r>
      <t>　</t>
    </r>
    <r>
      <rPr>
        <sz val="12"/>
        <color theme="1"/>
        <rFont val="ＭＳ Ｐゴシック"/>
        <family val="3"/>
        <charset val="128"/>
      </rPr>
      <t>１　「国」の「交付決定の額」は、交付決定通知書の交付決定の額を記入すること。</t>
    </r>
    <phoneticPr fontId="1"/>
  </si>
  <si>
    <r>
      <t>　</t>
    </r>
    <r>
      <rPr>
        <sz val="12"/>
        <color theme="1"/>
        <rFont val="ＭＳ Ｐゴシック"/>
        <family val="3"/>
        <charset val="128"/>
      </rPr>
      <t>２　「地方公共団体」の「科目」は、歳入にあっては、款、項、目、節を、歳出にあっては、款、項、目をそれぞれ記入すること。なお、歳出については、前記１の額に対応する経費の配分が、目の内</t>
    </r>
    <phoneticPr fontId="1"/>
  </si>
  <si>
    <r>
      <t>　　</t>
    </r>
    <r>
      <rPr>
        <sz val="12"/>
        <color theme="1"/>
        <rFont val="ＭＳ Ｐゴシック"/>
        <family val="3"/>
        <charset val="128"/>
      </rPr>
      <t>訳に係るときは、当該経費の配分の目の内訳として記入すること。</t>
    </r>
    <phoneticPr fontId="9"/>
  </si>
  <si>
    <r>
      <t>　</t>
    </r>
    <r>
      <rPr>
        <sz val="12"/>
        <color theme="1"/>
        <rFont val="ＭＳ Ｐゴシック"/>
        <family val="3"/>
        <charset val="128"/>
      </rPr>
      <t>３　「予算現額」は、歳入にあっては、当初予算額、補正予算額等の区分を、歳出にあっては、当初予算額、補正予算額、予備費支出額、流用増減額等の区分を明らかにすること。</t>
    </r>
    <rPh sb="56" eb="59">
      <t>ヨビヒ</t>
    </rPh>
    <phoneticPr fontId="1"/>
  </si>
  <si>
    <r>
      <t>　</t>
    </r>
    <r>
      <rPr>
        <sz val="12"/>
        <color theme="1"/>
        <rFont val="ＭＳ Ｐゴシック"/>
        <family val="3"/>
        <charset val="128"/>
      </rPr>
      <t>４　「備考」は、参考となるべき事項を適宜記入すること。</t>
    </r>
    <phoneticPr fontId="1"/>
  </si>
  <si>
    <r>
      <t>　</t>
    </r>
    <r>
      <rPr>
        <sz val="12"/>
        <color theme="1"/>
        <rFont val="ＭＳ Ｐゴシック"/>
        <family val="3"/>
        <charset val="128"/>
      </rPr>
      <t>５　補助事業等の地方公共団体の歳出予算額の繰越が行われた場合における翌年度に行われる当該補助事業等に係る補助金についての調書の作成は、本表に準じること。この場合において地方公共団体</t>
    </r>
    <rPh sb="51" eb="52">
      <t>カカ</t>
    </rPh>
    <rPh sb="53" eb="55">
      <t>ホジョ</t>
    </rPh>
    <rPh sb="89" eb="91">
      <t>ダンタイ</t>
    </rPh>
    <phoneticPr fontId="1"/>
  </si>
  <si>
    <r>
      <t>　　</t>
    </r>
    <r>
      <rPr>
        <sz val="12"/>
        <color theme="1"/>
        <rFont val="ＭＳ Ｐゴシック"/>
        <family val="3"/>
        <charset val="128"/>
      </rPr>
      <t>の歳入の科目に「前年度繰越額」を掲げる場合は、その「予算現額」及び「収入済額」の数字下欄に交付金額を内書（　　）をもって附記すること。</t>
    </r>
    <rPh sb="15" eb="16">
      <t>ガク</t>
    </rPh>
    <rPh sb="62" eb="64">
      <t>フキ</t>
    </rPh>
    <phoneticPr fontId="1"/>
  </si>
  <si>
    <t>　事業区分</t>
    <rPh sb="3" eb="5">
      <t>クブン</t>
    </rPh>
    <phoneticPr fontId="2"/>
  </si>
  <si>
    <t>　　収入支出予算書の抄本</t>
    <rPh sb="4" eb="6">
      <t>シシュツ</t>
    </rPh>
    <phoneticPr fontId="2"/>
  </si>
  <si>
    <r>
      <rPr>
        <sz val="9"/>
        <color theme="1"/>
        <rFont val="ＭＳ Ｐゴシック"/>
        <family val="3"/>
        <charset val="128"/>
      </rPr>
      <t>事  業</t>
    </r>
    <r>
      <rPr>
        <sz val="9"/>
        <color indexed="10"/>
        <rFont val="ＭＳ Ｐゴシック"/>
        <family val="3"/>
        <charset val="128"/>
      </rPr>
      <t xml:space="preserve">  </t>
    </r>
    <r>
      <rPr>
        <sz val="9"/>
        <color indexed="8"/>
        <rFont val="ＭＳ Ｐゴシック"/>
        <family val="3"/>
        <charset val="128"/>
      </rPr>
      <t>区  分</t>
    </r>
    <rPh sb="0" eb="1">
      <t>コト</t>
    </rPh>
    <rPh sb="3" eb="4">
      <t>ギョウ</t>
    </rPh>
    <rPh sb="6" eb="7">
      <t>ク</t>
    </rPh>
    <rPh sb="9" eb="10">
      <t>ブン</t>
    </rPh>
    <phoneticPr fontId="2"/>
  </si>
  <si>
    <r>
      <t>事業</t>
    </r>
    <r>
      <rPr>
        <sz val="9"/>
        <color theme="1"/>
        <rFont val="ＭＳ Ｐゴシック"/>
        <family val="3"/>
        <charset val="128"/>
      </rPr>
      <t>区分</t>
    </r>
    <rPh sb="2" eb="4">
      <t>クブン</t>
    </rPh>
    <phoneticPr fontId="6"/>
  </si>
  <si>
    <t>(1)  補助金</t>
    <phoneticPr fontId="6"/>
  </si>
  <si>
    <t>　　　　うち国</t>
    <phoneticPr fontId="6"/>
  </si>
  <si>
    <t>　　　　うち都道府県</t>
    <phoneticPr fontId="6"/>
  </si>
  <si>
    <t>(4)  その他（診療収入等）</t>
    <rPh sb="9" eb="11">
      <t>シンリョウ</t>
    </rPh>
    <rPh sb="11" eb="13">
      <t>シュウニュウ</t>
    </rPh>
    <rPh sb="13" eb="14">
      <t>トウ</t>
    </rPh>
    <phoneticPr fontId="6"/>
  </si>
  <si>
    <t xml:space="preserve">   ○年</t>
    <phoneticPr fontId="2"/>
  </si>
  <si>
    <t xml:space="preserve">   ○年</t>
    <phoneticPr fontId="2"/>
  </si>
  <si>
    <t>　請負契約額欄の(うち国庫補助金分）は、交付決定額を記入すること。</t>
    <phoneticPr fontId="2"/>
  </si>
  <si>
    <r>
      <t>　事業</t>
    </r>
    <r>
      <rPr>
        <sz val="11"/>
        <color theme="1"/>
        <rFont val="ＭＳ Ｐゴシック"/>
        <family val="3"/>
        <charset val="128"/>
      </rPr>
      <t>区分</t>
    </r>
    <rPh sb="3" eb="5">
      <t>クブン</t>
    </rPh>
    <phoneticPr fontId="2"/>
  </si>
  <si>
    <r>
      <t>（１）</t>
    </r>
    <r>
      <rPr>
        <sz val="11"/>
        <color theme="1"/>
        <rFont val="ＭＳ Ｐゴシック"/>
        <family val="3"/>
        <charset val="128"/>
      </rPr>
      <t>収入支出決算書抄本</t>
    </r>
    <rPh sb="3" eb="5">
      <t>シュウニュウ</t>
    </rPh>
    <rPh sb="5" eb="7">
      <t>シシュツ</t>
    </rPh>
    <phoneticPr fontId="2"/>
  </si>
  <si>
    <r>
      <t>（２）補助事業</t>
    </r>
    <r>
      <rPr>
        <sz val="11"/>
        <color theme="1"/>
        <rFont val="ＭＳ Ｐゴシック"/>
        <family val="3"/>
        <charset val="128"/>
      </rPr>
      <t>完了</t>
    </r>
    <r>
      <rPr>
        <sz val="11"/>
        <color theme="1"/>
        <rFont val="ＭＳ Ｐゴシック"/>
        <family val="3"/>
        <charset val="128"/>
        <scheme val="minor"/>
      </rPr>
      <t>後の</t>
    </r>
    <r>
      <rPr>
        <sz val="11"/>
        <color theme="1"/>
        <rFont val="ＭＳ Ｐゴシック"/>
        <family val="3"/>
        <charset val="128"/>
      </rPr>
      <t>施設</t>
    </r>
    <r>
      <rPr>
        <sz val="11"/>
        <color theme="1"/>
        <rFont val="ＭＳ Ｐゴシック"/>
        <family val="3"/>
        <charset val="128"/>
        <scheme val="minor"/>
      </rPr>
      <t>の写真</t>
    </r>
    <rPh sb="7" eb="9">
      <t>カンリョウ</t>
    </rPh>
    <rPh sb="11" eb="13">
      <t>シセツ</t>
    </rPh>
    <phoneticPr fontId="2"/>
  </si>
  <si>
    <r>
      <t>（３）契約書の写し</t>
    </r>
    <r>
      <rPr>
        <sz val="11"/>
        <color theme="1"/>
        <rFont val="ＭＳ Ｐゴシック"/>
        <family val="3"/>
        <charset val="128"/>
      </rPr>
      <t>（契約書が作成されない場合は、請求書の写し）</t>
    </r>
    <rPh sb="10" eb="13">
      <t>ケイヤクショ</t>
    </rPh>
    <rPh sb="14" eb="16">
      <t>サクセイ</t>
    </rPh>
    <rPh sb="20" eb="22">
      <t>バアイ</t>
    </rPh>
    <rPh sb="24" eb="27">
      <t>セイキュウショ</t>
    </rPh>
    <rPh sb="28" eb="29">
      <t>ウツ</t>
    </rPh>
    <phoneticPr fontId="2"/>
  </si>
  <si>
    <r>
      <rPr>
        <sz val="11"/>
        <color theme="1"/>
        <rFont val="ＭＳ Ｐゴシック"/>
        <family val="3"/>
        <charset val="128"/>
      </rPr>
      <t>（４）</t>
    </r>
    <r>
      <rPr>
        <sz val="11"/>
        <color theme="1"/>
        <rFont val="ＭＳ Ｐゴシック"/>
        <family val="3"/>
        <charset val="128"/>
        <scheme val="minor"/>
      </rPr>
      <t>補助対象区域の工事設計図</t>
    </r>
    <phoneticPr fontId="2"/>
  </si>
  <si>
    <t>事  業  区  分</t>
    <rPh sb="0" eb="1">
      <t>コト</t>
    </rPh>
    <rPh sb="3" eb="4">
      <t>ギョウ</t>
    </rPh>
    <rPh sb="6" eb="7">
      <t>ク</t>
    </rPh>
    <rPh sb="9" eb="10">
      <t>ブン</t>
    </rPh>
    <phoneticPr fontId="2"/>
  </si>
  <si>
    <t>事業区分</t>
    <rPh sb="2" eb="4">
      <t>クブン</t>
    </rPh>
    <phoneticPr fontId="6"/>
  </si>
  <si>
    <t>(1)  補助金</t>
    <phoneticPr fontId="6"/>
  </si>
  <si>
    <t>事 業 区 分</t>
    <rPh sb="4" eb="5">
      <t>ク</t>
    </rPh>
    <rPh sb="6" eb="7">
      <t>ブン</t>
    </rPh>
    <phoneticPr fontId="2"/>
  </si>
  <si>
    <t>補助財産を取得する際に、当該補助財産を取得するための抵当権設定の有無</t>
    <phoneticPr fontId="6"/>
  </si>
  <si>
    <t>補助財産を取得する際に、当該補助財産を取得するための抵当権設定の有無</t>
    <phoneticPr fontId="6"/>
  </si>
  <si>
    <t>平成　　年　月　日</t>
    <rPh sb="0" eb="2">
      <t>ヘイセイ</t>
    </rPh>
    <rPh sb="4" eb="5">
      <t>ネン</t>
    </rPh>
    <rPh sb="6" eb="7">
      <t>ツキ</t>
    </rPh>
    <rPh sb="8" eb="9">
      <t>ニチ</t>
    </rPh>
    <phoneticPr fontId="2"/>
  </si>
  <si>
    <t>平成　　年度医療施設等施設整備費補助金</t>
    <rPh sb="0" eb="2">
      <t>ヘイセイ</t>
    </rPh>
    <phoneticPr fontId="2"/>
  </si>
  <si>
    <t>　　　　　　　　　　　　　　　　　の交付申請書</t>
    <phoneticPr fontId="2"/>
  </si>
  <si>
    <t>○○病院</t>
    <rPh sb="2" eb="4">
      <t>ビョウイン</t>
    </rPh>
    <phoneticPr fontId="2"/>
  </si>
  <si>
    <t>××病院</t>
    <rPh sb="2" eb="4">
      <t>ビョウイン</t>
    </rPh>
    <phoneticPr fontId="2"/>
  </si>
  <si>
    <t>△△病院</t>
    <rPh sb="2" eb="4">
      <t>ビョウイン</t>
    </rPh>
    <phoneticPr fontId="2"/>
  </si>
  <si>
    <t>□□病院</t>
    <rPh sb="2" eb="4">
      <t>ビョウイン</t>
    </rPh>
    <phoneticPr fontId="2"/>
  </si>
  <si>
    <t>○○病院</t>
    <rPh sb="2" eb="4">
      <t>ビョウイン</t>
    </rPh>
    <phoneticPr fontId="6"/>
  </si>
  <si>
    <t>○県○市○○１－２－３</t>
    <rPh sb="1" eb="2">
      <t>ケン</t>
    </rPh>
    <rPh sb="3" eb="4">
      <t>シ</t>
    </rPh>
    <phoneticPr fontId="6"/>
  </si>
  <si>
    <t>無</t>
  </si>
  <si>
    <t>医療法人○○</t>
    <rPh sb="0" eb="2">
      <t>イリョウ</t>
    </rPh>
    <rPh sb="2" eb="4">
      <t>ホウジン</t>
    </rPh>
    <phoneticPr fontId="6"/>
  </si>
  <si>
    <t>　　　　　　　　　　　　　　　　　の補助対象事業の遂行状況報告書</t>
    <phoneticPr fontId="2"/>
  </si>
  <si>
    <t>　　　　　　　　　　　　　　　　　の事業実績報告書</t>
    <rPh sb="18" eb="20">
      <t>ジギョウ</t>
    </rPh>
    <rPh sb="20" eb="22">
      <t>ジッセキ</t>
    </rPh>
    <phoneticPr fontId="2"/>
  </si>
  <si>
    <t/>
  </si>
  <si>
    <t>(6) へき地医療拠点病院施設整備事業</t>
  </si>
  <si>
    <t>建築工事費</t>
    <rPh sb="0" eb="2">
      <t>ケンチク</t>
    </rPh>
    <rPh sb="2" eb="4">
      <t>コウジ</t>
    </rPh>
    <rPh sb="4" eb="5">
      <t>ヒ</t>
    </rPh>
    <phoneticPr fontId="6"/>
  </si>
  <si>
    <t>外構工事費</t>
    <rPh sb="0" eb="2">
      <t>ガイコウ</t>
    </rPh>
    <rPh sb="2" eb="5">
      <t>コウジヒ</t>
    </rPh>
    <phoneticPr fontId="6"/>
  </si>
  <si>
    <t>設計委託料</t>
    <rPh sb="0" eb="2">
      <t>セッケイ</t>
    </rPh>
    <rPh sb="2" eb="5">
      <t>イタクリョウ</t>
    </rPh>
    <phoneticPr fontId="6"/>
  </si>
  <si>
    <t>施工監理委託料</t>
    <rPh sb="0" eb="2">
      <t>セコウ</t>
    </rPh>
    <rPh sb="2" eb="4">
      <t>カンリ</t>
    </rPh>
    <rPh sb="4" eb="7">
      <t>イタクリョウ</t>
    </rPh>
    <phoneticPr fontId="6"/>
  </si>
  <si>
    <t>　　　　　　　　　　　　　　　　　年度終了実績報告書　　</t>
    <phoneticPr fontId="2"/>
  </si>
  <si>
    <t>平成　　年度消費税及び地方消費税に係る仕入控除税額報告書</t>
    <rPh sb="0" eb="2">
      <t>ヘイセイ</t>
    </rPh>
    <phoneticPr fontId="2"/>
  </si>
  <si>
    <t>平成　　年　月　日厚生労働省発医政　　第　　号により交付決定があった平成　年度医療施設等施設整備費補助金について、交付決定通知により付された条件に基づき、次のとおり報告する。</t>
    <rPh sb="0" eb="2">
      <t>ヘイセイ</t>
    </rPh>
    <rPh sb="34" eb="36">
      <t>ヘイセイ</t>
    </rPh>
    <phoneticPr fontId="2"/>
  </si>
  <si>
    <t>平成　年　月　日</t>
    <rPh sb="0" eb="2">
      <t>ヘイセイ</t>
    </rPh>
    <rPh sb="3" eb="4">
      <t>ネン</t>
    </rPh>
    <rPh sb="5" eb="6">
      <t>ツキ</t>
    </rPh>
    <rPh sb="7" eb="8">
      <t>ニチ</t>
    </rPh>
    <phoneticPr fontId="2"/>
  </si>
  <si>
    <t>平成　　　年　　月　　日厚生労働省発医政　　第　　号をもって交付決定を受けた標記について、次のとおり関係書類を添えて報告する。</t>
    <rPh sb="0" eb="2">
      <t>ヘイセイ</t>
    </rPh>
    <phoneticPr fontId="2"/>
  </si>
  <si>
    <t>分娩取扱施設施設整備事業</t>
    <rPh sb="0" eb="2">
      <t>ブンベン</t>
    </rPh>
    <rPh sb="2" eb="4">
      <t>トリアツカイ</t>
    </rPh>
    <rPh sb="4" eb="6">
      <t>シセツ</t>
    </rPh>
    <rPh sb="6" eb="8">
      <t>シセツ</t>
    </rPh>
    <rPh sb="8" eb="10">
      <t>セイビ</t>
    </rPh>
    <rPh sb="10" eb="12">
      <t>ジギョウ</t>
    </rPh>
    <phoneticPr fontId="2"/>
  </si>
  <si>
    <t>平成　　年　月　日厚生労働省発医政　　第　　号により交付決定があった平成　年度医療施設等施設整備費補助金について、医療施設等施設整備費補助金交付要綱7.(10)の規定に基づき、次のとおり報告する。</t>
    <rPh sb="0" eb="2">
      <t>ヘイセイ</t>
    </rPh>
    <rPh sb="34" eb="36">
      <t>ヘイセイ</t>
    </rPh>
    <phoneticPr fontId="2"/>
  </si>
  <si>
    <r>
      <rPr>
        <sz val="9"/>
        <color rgb="FFFF0000"/>
        <rFont val="ＭＳ Ｐゴシック"/>
        <family val="3"/>
        <charset val="128"/>
      </rPr>
      <t>2</t>
    </r>
    <r>
      <rPr>
        <sz val="9"/>
        <color rgb="FF000000"/>
        <rFont val="ＭＳ Ｐゴシック"/>
        <family val="3"/>
        <charset val="128"/>
      </rPr>
      <t>階建</t>
    </r>
    <rPh sb="1" eb="2">
      <t>カイ</t>
    </rPh>
    <rPh sb="2" eb="3">
      <t>ダ</t>
    </rPh>
    <phoneticPr fontId="6"/>
  </si>
  <si>
    <r>
      <t xml:space="preserve">　　 </t>
    </r>
    <r>
      <rPr>
        <sz val="9"/>
        <color rgb="FFFF0000"/>
        <rFont val="ＭＳ Ｐゴシック"/>
        <family val="3"/>
        <charset val="128"/>
      </rPr>
      <t>30</t>
    </r>
    <r>
      <rPr>
        <sz val="9"/>
        <color rgb="FF000000"/>
        <rFont val="ＭＳ Ｐゴシック"/>
        <family val="3"/>
        <charset val="128"/>
      </rPr>
      <t xml:space="preserve">年   </t>
    </r>
    <r>
      <rPr>
        <sz val="9"/>
        <color rgb="FFFF0000"/>
        <rFont val="ＭＳ Ｐゴシック"/>
        <family val="3"/>
        <charset val="128"/>
      </rPr>
      <t>9</t>
    </r>
    <r>
      <rPr>
        <sz val="9"/>
        <color rgb="FF000000"/>
        <rFont val="ＭＳ Ｐゴシック"/>
        <family val="3"/>
        <charset val="128"/>
      </rPr>
      <t>月</t>
    </r>
    <r>
      <rPr>
        <sz val="9"/>
        <color rgb="FFFF0000"/>
        <rFont val="ＭＳ Ｐゴシック"/>
        <family val="3"/>
        <charset val="128"/>
      </rPr>
      <t xml:space="preserve">　1 </t>
    </r>
    <r>
      <rPr>
        <sz val="9"/>
        <color rgb="FF000000"/>
        <rFont val="ＭＳ Ｐゴシック"/>
        <family val="3"/>
        <charset val="128"/>
      </rPr>
      <t>日</t>
    </r>
    <phoneticPr fontId="6"/>
  </si>
  <si>
    <r>
      <t xml:space="preserve"> 　 </t>
    </r>
    <r>
      <rPr>
        <sz val="9"/>
        <color rgb="FFFF0000"/>
        <rFont val="ＭＳ Ｐゴシック"/>
        <family val="3"/>
        <charset val="128"/>
      </rPr>
      <t>31</t>
    </r>
    <r>
      <rPr>
        <sz val="9"/>
        <color rgb="FF000000"/>
        <rFont val="ＭＳ Ｐゴシック"/>
        <family val="3"/>
        <charset val="128"/>
      </rPr>
      <t xml:space="preserve">年   </t>
    </r>
    <r>
      <rPr>
        <sz val="9"/>
        <color rgb="FFFF0000"/>
        <rFont val="ＭＳ Ｐゴシック"/>
        <family val="3"/>
        <charset val="128"/>
      </rPr>
      <t>2</t>
    </r>
    <r>
      <rPr>
        <sz val="9"/>
        <color rgb="FF000000"/>
        <rFont val="ＭＳ Ｐゴシック"/>
        <family val="3"/>
        <charset val="128"/>
      </rPr>
      <t>月　</t>
    </r>
    <r>
      <rPr>
        <sz val="9"/>
        <color rgb="FFFF0000"/>
        <rFont val="ＭＳ Ｐゴシック"/>
        <family val="3"/>
        <charset val="128"/>
      </rPr>
      <t>1</t>
    </r>
    <r>
      <rPr>
        <sz val="9"/>
        <color rgb="FF000000"/>
        <rFont val="ＭＳ Ｐゴシック"/>
        <family val="3"/>
        <charset val="128"/>
      </rPr>
      <t xml:space="preserve"> 日</t>
    </r>
    <phoneticPr fontId="6"/>
  </si>
  <si>
    <t>自己資金</t>
    <rPh sb="0" eb="2">
      <t>ジコ</t>
    </rPh>
    <rPh sb="2" eb="4">
      <t>シキン</t>
    </rPh>
    <phoneticPr fontId="6"/>
  </si>
  <si>
    <t xml:space="preserve"> 自　　30年　9月　1日</t>
    <phoneticPr fontId="2"/>
  </si>
  <si>
    <t xml:space="preserve"> 至　　30年　12月　1日</t>
    <phoneticPr fontId="2"/>
  </si>
  <si>
    <t xml:space="preserve"> 自　　30年　12月　2日</t>
    <phoneticPr fontId="2"/>
  </si>
  <si>
    <t xml:space="preserve"> 至　　31年　5月　31日</t>
    <phoneticPr fontId="2"/>
  </si>
  <si>
    <t>年度内の事業完了が困難な見通しとなったため。</t>
    <phoneticPr fontId="2"/>
  </si>
  <si>
    <t>自己資金</t>
    <rPh sb="0" eb="2">
      <t>ジコ</t>
    </rPh>
    <rPh sb="2" eb="3">
      <t>シ</t>
    </rPh>
    <rPh sb="3" eb="4">
      <t>キン</t>
    </rPh>
    <phoneticPr fontId="6"/>
  </si>
  <si>
    <r>
      <t>平成 　 年度</t>
    </r>
    <r>
      <rPr>
        <sz val="14"/>
        <color theme="1"/>
        <rFont val="ＭＳ Ｐゴシック"/>
        <family val="3"/>
        <charset val="128"/>
        <scheme val="minor"/>
      </rPr>
      <t>　</t>
    </r>
    <r>
      <rPr>
        <sz val="14"/>
        <color theme="1"/>
        <rFont val="ＭＳ Ｐゴシック"/>
        <family val="3"/>
        <charset val="128"/>
      </rPr>
      <t>医療施設等施設整備費補助金　補</t>
    </r>
    <r>
      <rPr>
        <sz val="14"/>
        <rFont val="ＭＳ Ｐゴシック"/>
        <family val="3"/>
        <charset val="128"/>
      </rPr>
      <t>助金調書</t>
    </r>
    <rPh sb="0" eb="2">
      <t>ヘイセイ</t>
    </rPh>
    <rPh sb="5" eb="7">
      <t>ネンド</t>
    </rPh>
    <rPh sb="8" eb="10">
      <t>イリョウ</t>
    </rPh>
    <rPh sb="10" eb="13">
      <t>シセツトウ</t>
    </rPh>
    <rPh sb="13" eb="15">
      <t>シセツ</t>
    </rPh>
    <rPh sb="15" eb="18">
      <t>セイビヒ</t>
    </rPh>
    <rPh sb="18" eb="21">
      <t>ホジョキン</t>
    </rPh>
    <rPh sb="22" eb="25">
      <t>ホジョキン</t>
    </rPh>
    <rPh sb="25" eb="27">
      <t>チョウショ</t>
    </rPh>
    <phoneticPr fontId="1"/>
  </si>
  <si>
    <r>
      <t>平成</t>
    </r>
    <r>
      <rPr>
        <sz val="12"/>
        <color theme="1"/>
        <rFont val="ＭＳ Ｐゴシック"/>
        <family val="3"/>
        <charset val="128"/>
      </rPr>
      <t xml:space="preserve">  　年度</t>
    </r>
    <r>
      <rPr>
        <sz val="12"/>
        <rFont val="ＭＳ Ｐゴシック"/>
        <family val="3"/>
        <charset val="128"/>
      </rPr>
      <t>　　厚生労働省所管</t>
    </r>
    <rPh sb="0" eb="2">
      <t>ヘイセイ</t>
    </rPh>
    <phoneticPr fontId="1"/>
  </si>
  <si>
    <t>△△病院</t>
    <rPh sb="2" eb="4">
      <t>ビョウイン</t>
    </rPh>
    <phoneticPr fontId="2"/>
  </si>
  <si>
    <t>△県△市△△４－５－６</t>
    <rPh sb="1" eb="2">
      <t>ケン</t>
    </rPh>
    <rPh sb="3" eb="4">
      <t>シ</t>
    </rPh>
    <phoneticPr fontId="2"/>
  </si>
  <si>
    <r>
      <rPr>
        <sz val="8"/>
        <color rgb="FFFF0000"/>
        <rFont val="ＭＳ Ｐゴシック"/>
        <family val="3"/>
        <charset val="128"/>
      </rPr>
      <t>　30</t>
    </r>
    <r>
      <rPr>
        <sz val="8"/>
        <color theme="1"/>
        <rFont val="ＭＳ Ｐゴシック"/>
        <family val="3"/>
        <charset val="128"/>
      </rPr>
      <t>年　</t>
    </r>
    <r>
      <rPr>
        <sz val="8"/>
        <color rgb="FFFF0000"/>
        <rFont val="ＭＳ Ｐゴシック"/>
        <family val="3"/>
        <charset val="128"/>
      </rPr>
      <t>12</t>
    </r>
    <r>
      <rPr>
        <sz val="8"/>
        <color theme="1"/>
        <rFont val="ＭＳ Ｐゴシック"/>
        <family val="3"/>
        <charset val="128"/>
      </rPr>
      <t>月</t>
    </r>
    <r>
      <rPr>
        <sz val="8"/>
        <color rgb="FFFF0000"/>
        <rFont val="ＭＳ Ｐゴシック"/>
        <family val="3"/>
        <charset val="128"/>
      </rPr>
      <t>　1</t>
    </r>
    <r>
      <rPr>
        <sz val="8"/>
        <color theme="1"/>
        <rFont val="ＭＳ Ｐゴシック"/>
        <family val="3"/>
        <charset val="128"/>
      </rPr>
      <t>日現在</t>
    </r>
    <phoneticPr fontId="2"/>
  </si>
  <si>
    <t>都道府県知事</t>
    <rPh sb="0" eb="4">
      <t>トドウフケン</t>
    </rPh>
    <rPh sb="4" eb="6">
      <t>チジ</t>
    </rPh>
    <phoneticPr fontId="2"/>
  </si>
  <si>
    <t>都道府県名：</t>
    <rPh sb="0" eb="4">
      <t>トドウフケン</t>
    </rPh>
    <rPh sb="4" eb="5">
      <t>メイ</t>
    </rPh>
    <phoneticPr fontId="2"/>
  </si>
  <si>
    <r>
      <t xml:space="preserve">        </t>
    </r>
    <r>
      <rPr>
        <u/>
        <sz val="9"/>
        <color rgb="FFFF0000"/>
        <rFont val="ＭＳ Ｐゴシック"/>
        <family val="3"/>
        <charset val="128"/>
      </rPr>
      <t xml:space="preserve"> 400.00</t>
    </r>
    <r>
      <rPr>
        <u/>
        <sz val="9"/>
        <color rgb="FF000000"/>
        <rFont val="ＭＳ Ｐゴシック"/>
        <family val="3"/>
        <charset val="128"/>
      </rPr>
      <t xml:space="preserve"> ㎡ </t>
    </r>
    <phoneticPr fontId="6"/>
  </si>
  <si>
    <r>
      <rPr>
        <u/>
        <sz val="9"/>
        <color rgb="FF000000"/>
        <rFont val="ＭＳ Ｐゴシック"/>
        <family val="3"/>
        <charset val="128"/>
      </rPr>
      <t xml:space="preserve">         </t>
    </r>
    <r>
      <rPr>
        <u/>
        <sz val="9"/>
        <color rgb="FFFF0000"/>
        <rFont val="ＭＳ Ｐゴシック"/>
        <family val="3"/>
        <charset val="128"/>
      </rPr>
      <t>280.00</t>
    </r>
    <r>
      <rPr>
        <u/>
        <sz val="9"/>
        <color rgb="FF000000"/>
        <rFont val="ＭＳ Ｐゴシック"/>
        <family val="3"/>
        <charset val="128"/>
      </rPr>
      <t xml:space="preserve"> ㎡</t>
    </r>
    <r>
      <rPr>
        <sz val="9"/>
        <color rgb="FF000000"/>
        <rFont val="ＭＳ Ｐゴシック"/>
        <family val="3"/>
        <charset val="128"/>
      </rPr>
      <t xml:space="preserve"> </t>
    </r>
    <phoneticPr fontId="6"/>
  </si>
  <si>
    <t>建築工事</t>
    <rPh sb="0" eb="2">
      <t>ケンチク</t>
    </rPh>
    <phoneticPr fontId="2"/>
  </si>
  <si>
    <t>←写真は補助対象区域を撮影したものL判（89×127mm）10枚程度</t>
  </si>
  <si>
    <t>　標記について、補助金等に係る予算の執行の適正化に関する法律第１４条後段の規定により、別表のとおり報告する。</t>
    <phoneticPr fontId="2"/>
  </si>
  <si>
    <r>
      <t>平成</t>
    </r>
    <r>
      <rPr>
        <sz val="9"/>
        <color rgb="FFFF0000"/>
        <rFont val="ＭＳ Ｐゴシック"/>
        <family val="3"/>
        <charset val="128"/>
      </rPr>
      <t xml:space="preserve">30 </t>
    </r>
    <r>
      <rPr>
        <sz val="9"/>
        <color rgb="FF000000"/>
        <rFont val="ＭＳ Ｐゴシック"/>
        <family val="3"/>
        <charset val="128"/>
      </rPr>
      <t xml:space="preserve">年  </t>
    </r>
    <r>
      <rPr>
        <sz val="9"/>
        <color rgb="FFFF0000"/>
        <rFont val="ＭＳ Ｐゴシック"/>
        <family val="3"/>
        <charset val="128"/>
      </rPr>
      <t>9</t>
    </r>
    <r>
      <rPr>
        <sz val="9"/>
        <color rgb="FF000000"/>
        <rFont val="ＭＳ Ｐゴシック"/>
        <family val="3"/>
        <charset val="128"/>
      </rPr>
      <t xml:space="preserve"> 月　</t>
    </r>
    <r>
      <rPr>
        <sz val="9"/>
        <color rgb="FFFF0000"/>
        <rFont val="ＭＳ Ｐゴシック"/>
        <family val="3"/>
        <charset val="128"/>
      </rPr>
      <t xml:space="preserve"> 1</t>
    </r>
    <r>
      <rPr>
        <sz val="9"/>
        <color rgb="FF000000"/>
        <rFont val="ＭＳ Ｐゴシック"/>
        <family val="3"/>
        <charset val="128"/>
      </rPr>
      <t>日</t>
    </r>
    <rPh sb="0" eb="2">
      <t>ヘイセイ</t>
    </rPh>
    <phoneticPr fontId="6"/>
  </si>
  <si>
    <r>
      <rPr>
        <sz val="9"/>
        <color rgb="FFFF0000"/>
        <rFont val="ＭＳ Ｐゴシック"/>
        <family val="3"/>
        <charset val="128"/>
      </rPr>
      <t>平成31</t>
    </r>
    <r>
      <rPr>
        <sz val="9"/>
        <color rgb="FF000000"/>
        <rFont val="ＭＳ Ｐゴシック"/>
        <family val="3"/>
        <charset val="128"/>
      </rPr>
      <t xml:space="preserve"> 年 </t>
    </r>
    <r>
      <rPr>
        <sz val="9"/>
        <color rgb="FFFF0000"/>
        <rFont val="ＭＳ Ｐゴシック"/>
        <family val="3"/>
        <charset val="128"/>
      </rPr>
      <t>3</t>
    </r>
    <r>
      <rPr>
        <sz val="9"/>
        <color rgb="FF000000"/>
        <rFont val="ＭＳ Ｐゴシック"/>
        <family val="3"/>
        <charset val="128"/>
      </rPr>
      <t xml:space="preserve"> 月　</t>
    </r>
    <r>
      <rPr>
        <sz val="9"/>
        <color rgb="FFFF0000"/>
        <rFont val="ＭＳ Ｐゴシック"/>
        <family val="3"/>
        <charset val="128"/>
      </rPr>
      <t xml:space="preserve"> 1</t>
    </r>
    <r>
      <rPr>
        <sz val="9"/>
        <color rgb="FF000000"/>
        <rFont val="ＭＳ Ｐゴシック"/>
        <family val="3"/>
        <charset val="128"/>
      </rPr>
      <t>日</t>
    </r>
    <rPh sb="0" eb="2">
      <t>ヘイセイ</t>
    </rPh>
    <phoneticPr fontId="6"/>
  </si>
  <si>
    <t>平成30 年 9 月　1日</t>
    <rPh sb="0" eb="2">
      <t>ヘイセイ</t>
    </rPh>
    <phoneticPr fontId="2"/>
  </si>
  <si>
    <t>平成31年 5 月　31日</t>
    <rPh sb="0" eb="2">
      <t>ヘイセイ</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</si>
</sst>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76" formatCode="#,##0;&quot;△ &quot;#,##0"/>
    <numFmt numFmtId="177" formatCode="&quot;金 &quot;#,###"/>
    <numFmt numFmtId="178" formatCode="[$-411]ggge&quot;年&quot;m&quot;月&quot;d&quot;日&quot;;@"/>
    <numFmt numFmtId="179" formatCode="#,##0_ ;[Red]\-#,##0\ "/>
    <numFmt numFmtId="180" formatCode="#,##0_);[Red]\(#,##0\)"/>
    <numFmt numFmtId="181" formatCode="#,##0.00;&quot;△ &quot;#,##0.00"/>
    <numFmt numFmtId="182" formatCode="#,##0.00_);[Red]\(#,##0.00\)"/>
    <numFmt numFmtId="183" formatCode="#,##0_ "/>
    <numFmt numFmtId="184" formatCode="&quot;（&quot;@&quot;）&quot;"/>
  </numFmts>
  <fonts count="58">
    <font>
      <sz val="11"/>
      <color theme="1"/>
      <name val="ＭＳ Ｐゴシック"/>
      <family val="3"/>
      <charset val="128"/>
      <scheme val="minor"/>
    </font>
    <font>
      <sz val="6"/>
      <name val="ＭＳ Ｐゴシック"/>
      <family val="3"/>
      <charset val="128"/>
    </font>
    <font>
      <sz val="6"/>
      <name val="ＭＳ Ｐゴシック"/>
      <family val="3"/>
      <charset val="128"/>
    </font>
    <font>
      <sz val="9"/>
      <color indexed="8"/>
      <name val="ＭＳ Ｐゴシック"/>
      <family val="3"/>
      <charset val="128"/>
    </font>
    <font>
      <sz val="6"/>
      <name val="ＭＳ Ｐゴシック"/>
      <family val="3"/>
      <charset val="128"/>
    </font>
    <font>
      <sz val="12"/>
      <color indexed="8"/>
      <name val="ＭＳ Ｐゴシック"/>
      <family val="3"/>
      <charset val="128"/>
    </font>
    <font>
      <sz val="6"/>
      <name val="ＭＳ Ｐゴシック"/>
      <family val="3"/>
      <charset val="128"/>
    </font>
    <font>
      <sz val="9"/>
      <color indexed="10"/>
      <name val="ＭＳ Ｐゴシック"/>
      <family val="3"/>
      <charset val="128"/>
    </font>
    <font>
      <sz val="12"/>
      <name val="ＭＳ Ｐゴシック"/>
      <family val="3"/>
      <charset val="128"/>
    </font>
    <font>
      <sz val="6"/>
      <name val="ＭＳ Ｐゴシック"/>
      <family val="3"/>
      <charset val="128"/>
    </font>
    <font>
      <sz val="14"/>
      <name val="ＭＳ Ｐゴシック"/>
      <family val="3"/>
      <charset val="128"/>
    </font>
    <font>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9"/>
      <color rgb="FF000000"/>
      <name val="ＭＳ Ｐゴシック"/>
      <family val="3"/>
      <charset val="128"/>
    </font>
    <font>
      <sz val="11"/>
      <color theme="1"/>
      <name val="ＭＳ Ｐゴシック"/>
      <family val="3"/>
      <charset val="128"/>
    </font>
    <font>
      <sz val="11"/>
      <color rgb="FF000000"/>
      <name val="ＭＳ Ｐゴシック"/>
      <family val="3"/>
      <charset val="128"/>
    </font>
    <font>
      <sz val="10"/>
      <color theme="1"/>
      <name val="ＭＳ Ｐゴシック"/>
      <family val="3"/>
      <charset val="128"/>
    </font>
    <font>
      <sz val="8"/>
      <color rgb="FF000000"/>
      <name val="ＭＳ Ｐゴシック"/>
      <family val="3"/>
      <charset val="128"/>
    </font>
    <font>
      <sz val="11"/>
      <color rgb="FF000000"/>
      <name val="ＭＳ Ｐゴシック"/>
      <family val="3"/>
      <charset val="128"/>
      <scheme val="minor"/>
    </font>
    <font>
      <sz val="12"/>
      <color rgb="FF000000"/>
      <name val="ＭＳ Ｐゴシック"/>
      <family val="3"/>
      <charset val="128"/>
    </font>
    <font>
      <sz val="12"/>
      <color theme="1"/>
      <name val="ＭＳ Ｐゴシック"/>
      <family val="3"/>
      <charset val="128"/>
    </font>
    <font>
      <sz val="9"/>
      <color theme="1"/>
      <name val="ＭＳ Ｐゴシック"/>
      <family val="3"/>
      <charset val="128"/>
    </font>
    <font>
      <sz val="8"/>
      <color theme="1"/>
      <name val="ＭＳ Ｐゴシック"/>
      <family val="3"/>
      <charset val="128"/>
    </font>
    <font>
      <strike/>
      <sz val="12"/>
      <color rgb="FFFF0000"/>
      <name val="ＭＳ Ｐゴシック"/>
      <family val="3"/>
      <charset val="128"/>
    </font>
    <font>
      <strike/>
      <sz val="11"/>
      <color rgb="FFFF0000"/>
      <name val="ＭＳ Ｐゴシック"/>
      <family val="3"/>
      <charset val="128"/>
      <scheme val="minor"/>
    </font>
    <font>
      <u/>
      <sz val="9"/>
      <color rgb="FFFF0000"/>
      <name val="ＭＳ Ｐゴシック"/>
      <family val="3"/>
      <charset val="128"/>
    </font>
    <font>
      <sz val="12"/>
      <name val="ＭＳ Ｐゴシック"/>
      <family val="3"/>
      <charset val="128"/>
      <scheme val="minor"/>
    </font>
    <font>
      <sz val="12"/>
      <color rgb="FFFF0000"/>
      <name val="ＭＳ Ｐゴシック"/>
      <family val="3"/>
      <charset val="128"/>
      <scheme val="minor"/>
    </font>
    <font>
      <sz val="14"/>
      <name val="ＭＳ Ｐゴシック"/>
      <family val="3"/>
      <charset val="128"/>
      <scheme val="minor"/>
    </font>
    <font>
      <sz val="8"/>
      <color rgb="FFFF0000"/>
      <name val="ＭＳ Ｐゴシック"/>
      <family val="3"/>
      <charset val="128"/>
    </font>
    <font>
      <u/>
      <sz val="9"/>
      <color theme="1"/>
      <name val="ＭＳ Ｐゴシック"/>
      <family val="3"/>
      <charset val="128"/>
    </font>
    <font>
      <sz val="9"/>
      <color indexed="81"/>
      <name val="ＭＳ Ｐゴシック"/>
      <family val="3"/>
      <charset val="128"/>
    </font>
    <font>
      <u/>
      <sz val="9"/>
      <color rgb="FF000000"/>
      <name val="ＭＳ Ｐゴシック"/>
      <family val="3"/>
      <charset val="128"/>
    </font>
    <font>
      <b/>
      <sz val="9"/>
      <color theme="1"/>
      <name val="ＭＳ Ｐゴシック"/>
      <family val="3"/>
      <charset val="128"/>
    </font>
    <font>
      <b/>
      <sz val="9"/>
      <color rgb="FFFF0000"/>
      <name val="ＭＳ Ｐゴシック"/>
      <family val="3"/>
      <charset val="128"/>
    </font>
    <font>
      <sz val="8"/>
      <color theme="1"/>
      <name val="ＭＳ Ｐゴシック"/>
      <family val="3"/>
      <charset val="128"/>
      <scheme val="minor"/>
    </font>
    <font>
      <sz val="14"/>
      <color theme="1"/>
      <name val="ＭＳ Ｐゴシック"/>
      <family val="3"/>
      <charset val="128"/>
      <scheme val="minor"/>
    </font>
    <font>
      <sz val="14"/>
      <color theme="1"/>
      <name val="ＭＳ Ｐゴシック"/>
      <family val="3"/>
      <charset val="128"/>
    </font>
    <font>
      <sz val="12"/>
      <color theme="1"/>
      <name val="ＭＳ Ｐゴシック"/>
      <family val="3"/>
      <charset val="128"/>
      <scheme val="minor"/>
    </font>
    <font>
      <sz val="9"/>
      <name val="ＭＳ Ｐゴシック"/>
      <family val="3"/>
      <charset val="128"/>
    </font>
    <font>
      <sz val="9"/>
      <color rgb="FFFF0000"/>
      <name val="ＭＳ Ｐゴシック"/>
      <family val="3"/>
      <charset val="128"/>
    </font>
    <font>
      <sz val="12"/>
      <color rgb="FFFF0000"/>
      <name val="ＭＳ Ｐゴシック"/>
      <family val="3"/>
      <charset val="128"/>
    </font>
    <font>
      <sz val="11"/>
      <name val="ＭＳ Ｐゴシック"/>
      <family val="3"/>
      <charset val="128"/>
      <scheme val="minor"/>
    </font>
  </fonts>
  <fills count="36">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EB9C"/>
      </patternFill>
    </fill>
    <fill>
      <patternFill patternType="solid">
        <fgColor rgb="FFFFFFCC"/>
      </patternFill>
    </fill>
    <fill>
      <patternFill patternType="solid">
        <fgColor rgb="FFFFC7CE"/>
      </patternFill>
    </fill>
    <fill>
      <patternFill patternType="solid">
        <fgColor rgb="FFF2F2F2"/>
      </patternFill>
    </fill>
    <fill>
      <patternFill patternType="solid">
        <fgColor rgb="FFFFCC99"/>
      </patternFill>
    </fill>
    <fill>
      <patternFill patternType="solid">
        <fgColor rgb="FFC6EFCE"/>
      </patternFill>
    </fill>
    <fill>
      <patternFill patternType="solid">
        <fgColor theme="0" tint="-0.14999847407452621"/>
        <bgColor indexed="64"/>
      </patternFill>
    </fill>
    <fill>
      <patternFill patternType="solid">
        <fgColor theme="9" tint="0.79998168889431442"/>
        <bgColor indexed="64"/>
      </patternFill>
    </fill>
    <fill>
      <patternFill patternType="solid">
        <fgColor theme="0"/>
        <bgColor indexed="64"/>
      </patternFill>
    </fill>
  </fills>
  <borders count="87">
    <border>
      <left/>
      <right/>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diagonal/>
    </border>
    <border>
      <left/>
      <right style="medium">
        <color indexed="64"/>
      </right>
      <top/>
      <bottom style="medium">
        <color indexed="64"/>
      </bottom>
      <diagonal/>
    </border>
    <border>
      <left style="medium">
        <color indexed="64"/>
      </left>
      <right/>
      <top/>
      <bottom/>
      <diagonal/>
    </border>
    <border>
      <left/>
      <right/>
      <top/>
      <bottom style="medium">
        <color indexed="64"/>
      </bottom>
      <diagonal/>
    </border>
    <border>
      <left style="thin">
        <color indexed="64"/>
      </left>
      <right/>
      <top/>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style="medium">
        <color rgb="FF000000"/>
      </right>
      <top/>
      <bottom style="medium">
        <color rgb="FF000000"/>
      </bottom>
      <diagonal/>
    </border>
    <border>
      <left/>
      <right style="thick">
        <color rgb="FF000000"/>
      </right>
      <top/>
      <bottom style="medium">
        <color rgb="FF000000"/>
      </bottom>
      <diagonal/>
    </border>
    <border>
      <left style="medium">
        <color rgb="FF000000"/>
      </left>
      <right style="thick">
        <color rgb="FF000000"/>
      </right>
      <top style="medium">
        <color rgb="FF000000"/>
      </top>
      <bottom/>
      <diagonal/>
    </border>
    <border>
      <left style="thick">
        <color rgb="FF000000"/>
      </left>
      <right style="medium">
        <color rgb="FF000000"/>
      </right>
      <top style="medium">
        <color rgb="FF000000"/>
      </top>
      <bottom/>
      <diagonal/>
    </border>
    <border>
      <left style="medium">
        <color rgb="FF000000"/>
      </left>
      <right style="medium">
        <color rgb="FF000000"/>
      </right>
      <top style="medium">
        <color rgb="FF000000"/>
      </top>
      <bottom/>
      <diagonal/>
    </border>
    <border>
      <left style="medium">
        <color rgb="FF000000"/>
      </left>
      <right style="thick">
        <color rgb="FF000000"/>
      </right>
      <top/>
      <bottom/>
      <diagonal/>
    </border>
    <border>
      <left style="medium">
        <color rgb="FF000000"/>
      </left>
      <right style="thick">
        <color rgb="FF000000"/>
      </right>
      <top/>
      <bottom style="thick">
        <color rgb="FF000000"/>
      </bottom>
      <diagonal/>
    </border>
    <border>
      <left style="medium">
        <color rgb="FF000000"/>
      </left>
      <right style="thick">
        <color rgb="FF000000"/>
      </right>
      <top/>
      <bottom style="double">
        <color indexed="64"/>
      </bottom>
      <diagonal/>
    </border>
    <border>
      <left style="thick">
        <color rgb="FF000000"/>
      </left>
      <right style="medium">
        <color rgb="FF000000"/>
      </right>
      <top/>
      <bottom/>
      <diagonal/>
    </border>
    <border>
      <left style="thick">
        <color rgb="FF000000"/>
      </left>
      <right style="medium">
        <color rgb="FF000000"/>
      </right>
      <top/>
      <bottom style="double">
        <color indexed="64"/>
      </bottom>
      <diagonal/>
    </border>
    <border>
      <left style="thick">
        <color rgb="FF000000"/>
      </left>
      <right style="medium">
        <color rgb="FF000000"/>
      </right>
      <top/>
      <bottom style="thick">
        <color rgb="FF000000"/>
      </bottom>
      <diagonal/>
    </border>
    <border>
      <left style="medium">
        <color rgb="FF000000"/>
      </left>
      <right style="medium">
        <color rgb="FF000000"/>
      </right>
      <top style="thick">
        <color rgb="FF000000"/>
      </top>
      <bottom/>
      <diagonal/>
    </border>
    <border>
      <left style="medium">
        <color rgb="FF000000"/>
      </left>
      <right style="thick">
        <color rgb="FF000000"/>
      </right>
      <top style="thick">
        <color rgb="FF000000"/>
      </top>
      <bottom/>
      <diagonal/>
    </border>
    <border>
      <left style="medium">
        <color rgb="FF000000"/>
      </left>
      <right style="medium">
        <color rgb="FF000000"/>
      </right>
      <top/>
      <bottom/>
      <diagonal/>
    </border>
    <border>
      <left style="medium">
        <color rgb="FF000000"/>
      </left>
      <right style="medium">
        <color rgb="FF000000"/>
      </right>
      <top/>
      <bottom style="double">
        <color indexed="64"/>
      </bottom>
      <diagonal/>
    </border>
    <border>
      <left style="medium">
        <color rgb="FF000000"/>
      </left>
      <right style="medium">
        <color rgb="FF000000"/>
      </right>
      <top/>
      <bottom style="thick">
        <color rgb="FF000000"/>
      </bottom>
      <diagonal/>
    </border>
    <border>
      <left/>
      <right/>
      <top/>
      <bottom style="thick">
        <color rgb="FF000000"/>
      </bottom>
      <diagonal/>
    </border>
    <border>
      <left style="thick">
        <color rgb="FF000000"/>
      </left>
      <right style="medium">
        <color rgb="FF000000"/>
      </right>
      <top style="thick">
        <color rgb="FF000000"/>
      </top>
      <bottom/>
      <diagonal/>
    </border>
    <border>
      <left style="thick">
        <color rgb="FF000000"/>
      </left>
      <right style="medium">
        <color rgb="FF000000"/>
      </right>
      <top/>
      <bottom style="medium">
        <color rgb="FF000000"/>
      </bottom>
      <diagonal/>
    </border>
    <border>
      <left style="medium">
        <color rgb="FF000000"/>
      </left>
      <right style="thick">
        <color rgb="FF000000"/>
      </right>
      <top/>
      <bottom style="medium">
        <color rgb="FF000000"/>
      </bottom>
      <diagonal/>
    </border>
    <border>
      <left style="thick">
        <color rgb="FF000000"/>
      </left>
      <right style="medium">
        <color rgb="FF000000"/>
      </right>
      <top/>
      <bottom style="hair">
        <color indexed="64"/>
      </bottom>
      <diagonal/>
    </border>
    <border>
      <left style="medium">
        <color rgb="FF000000"/>
      </left>
      <right style="medium">
        <color rgb="FF000000"/>
      </right>
      <top/>
      <bottom style="hair">
        <color indexed="64"/>
      </bottom>
      <diagonal/>
    </border>
    <border>
      <left style="medium">
        <color rgb="FF000000"/>
      </left>
      <right style="thick">
        <color rgb="FF000000"/>
      </right>
      <top/>
      <bottom style="hair">
        <color indexed="64"/>
      </bottom>
      <diagonal/>
    </border>
    <border>
      <left style="medium">
        <color indexed="64"/>
      </left>
      <right style="medium">
        <color indexed="64"/>
      </right>
      <top/>
      <bottom style="hair">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style="thin">
        <color indexed="64"/>
      </right>
      <top/>
      <bottom style="hair">
        <color indexed="64"/>
      </bottom>
      <diagonal/>
    </border>
  </borders>
  <cellStyleXfs count="42">
    <xf numFmtId="0" fontId="0" fillId="0" borderId="0">
      <alignment vertical="center"/>
    </xf>
    <xf numFmtId="0" fontId="11" fillId="2" borderId="0" applyNumberFormat="0" applyBorder="0" applyAlignment="0" applyProtection="0">
      <alignment vertical="center"/>
    </xf>
    <xf numFmtId="0" fontId="11" fillId="3" borderId="0" applyNumberFormat="0" applyBorder="0" applyAlignment="0" applyProtection="0">
      <alignment vertical="center"/>
    </xf>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1" borderId="0" applyNumberFormat="0" applyBorder="0" applyAlignment="0" applyProtection="0">
      <alignment vertical="center"/>
    </xf>
    <xf numFmtId="0" fontId="11" fillId="12" borderId="0" applyNumberFormat="0" applyBorder="0" applyAlignment="0" applyProtection="0">
      <alignment vertical="center"/>
    </xf>
    <xf numFmtId="0" fontId="11"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12" fillId="25" borderId="0" applyNumberFormat="0" applyBorder="0" applyAlignment="0" applyProtection="0">
      <alignment vertical="center"/>
    </xf>
    <xf numFmtId="0" fontId="13" fillId="0" borderId="0" applyNumberFormat="0" applyFill="0" applyBorder="0" applyAlignment="0" applyProtection="0">
      <alignment vertical="center"/>
    </xf>
    <xf numFmtId="0" fontId="14" fillId="26" borderId="50" applyNumberFormat="0" applyAlignment="0" applyProtection="0">
      <alignment vertical="center"/>
    </xf>
    <xf numFmtId="0" fontId="15" fillId="27" borderId="0" applyNumberFormat="0" applyBorder="0" applyAlignment="0" applyProtection="0">
      <alignment vertical="center"/>
    </xf>
    <xf numFmtId="0" fontId="11" fillId="28" borderId="51" applyNumberFormat="0" applyFont="0" applyAlignment="0" applyProtection="0">
      <alignment vertical="center"/>
    </xf>
    <xf numFmtId="0" fontId="16" fillId="0" borderId="52" applyNumberFormat="0" applyFill="0" applyAlignment="0" applyProtection="0">
      <alignment vertical="center"/>
    </xf>
    <xf numFmtId="0" fontId="17" fillId="29" borderId="0" applyNumberFormat="0" applyBorder="0" applyAlignment="0" applyProtection="0">
      <alignment vertical="center"/>
    </xf>
    <xf numFmtId="0" fontId="18" fillId="30" borderId="53" applyNumberFormat="0" applyAlignment="0" applyProtection="0">
      <alignment vertical="center"/>
    </xf>
    <xf numFmtId="0" fontId="19" fillId="0" borderId="0" applyNumberFormat="0" applyFill="0" applyBorder="0" applyAlignment="0" applyProtection="0">
      <alignment vertical="center"/>
    </xf>
    <xf numFmtId="0" fontId="20" fillId="0" borderId="54" applyNumberFormat="0" applyFill="0" applyAlignment="0" applyProtection="0">
      <alignment vertical="center"/>
    </xf>
    <xf numFmtId="0" fontId="21" fillId="0" borderId="55" applyNumberFormat="0" applyFill="0" applyAlignment="0" applyProtection="0">
      <alignment vertical="center"/>
    </xf>
    <xf numFmtId="0" fontId="22" fillId="0" borderId="56" applyNumberFormat="0" applyFill="0" applyAlignment="0" applyProtection="0">
      <alignment vertical="center"/>
    </xf>
    <xf numFmtId="0" fontId="22" fillId="0" borderId="0" applyNumberFormat="0" applyFill="0" applyBorder="0" applyAlignment="0" applyProtection="0">
      <alignment vertical="center"/>
    </xf>
    <xf numFmtId="0" fontId="23" fillId="0" borderId="57" applyNumberFormat="0" applyFill="0" applyAlignment="0" applyProtection="0">
      <alignment vertical="center"/>
    </xf>
    <xf numFmtId="0" fontId="24" fillId="30" borderId="58" applyNumberFormat="0" applyAlignment="0" applyProtection="0">
      <alignment vertical="center"/>
    </xf>
    <xf numFmtId="0" fontId="25" fillId="0" borderId="0" applyNumberFormat="0" applyFill="0" applyBorder="0" applyAlignment="0" applyProtection="0">
      <alignment vertical="center"/>
    </xf>
    <xf numFmtId="0" fontId="26" fillId="31" borderId="53" applyNumberFormat="0" applyAlignment="0" applyProtection="0">
      <alignment vertical="center"/>
    </xf>
    <xf numFmtId="0" fontId="27" fillId="32" borderId="0" applyNumberFormat="0" applyBorder="0" applyAlignment="0" applyProtection="0">
      <alignment vertical="center"/>
    </xf>
  </cellStyleXfs>
  <cellXfs count="528">
    <xf numFmtId="0" fontId="0" fillId="0" borderId="0" xfId="0">
      <alignment vertical="center"/>
    </xf>
    <xf numFmtId="0" fontId="28" fillId="0" borderId="0" xfId="0" applyFont="1">
      <alignment vertical="center"/>
    </xf>
    <xf numFmtId="0" fontId="0" fillId="0" borderId="0" xfId="0" applyFont="1">
      <alignment vertical="center"/>
    </xf>
    <xf numFmtId="0" fontId="28" fillId="0" borderId="0" xfId="0" applyFont="1" applyAlignment="1">
      <alignment horizontal="left" vertical="center" indent="1"/>
    </xf>
    <xf numFmtId="0" fontId="29" fillId="0" borderId="0" xfId="0" applyFont="1">
      <alignment vertical="center"/>
    </xf>
    <xf numFmtId="0" fontId="30" fillId="0" borderId="0" xfId="0" applyFont="1">
      <alignment vertical="center"/>
    </xf>
    <xf numFmtId="0" fontId="28" fillId="0" borderId="59" xfId="0" applyFont="1" applyBorder="1" applyAlignment="1">
      <alignment horizontal="center" vertical="center" wrapText="1"/>
    </xf>
    <xf numFmtId="0" fontId="31" fillId="0" borderId="0" xfId="0" applyFont="1" applyAlignment="1">
      <alignment vertical="center" wrapText="1"/>
    </xf>
    <xf numFmtId="0" fontId="32" fillId="0" borderId="0" xfId="0" applyFont="1">
      <alignment vertical="center"/>
    </xf>
    <xf numFmtId="0" fontId="33" fillId="0" borderId="0" xfId="0" applyFont="1">
      <alignment vertical="center"/>
    </xf>
    <xf numFmtId="0" fontId="28" fillId="0" borderId="60" xfId="0" applyFont="1" applyBorder="1" applyAlignment="1">
      <alignment horizontal="center" vertical="center" wrapText="1"/>
    </xf>
    <xf numFmtId="0" fontId="30" fillId="0" borderId="0" xfId="0" applyFont="1" applyAlignment="1">
      <alignment horizontal="center" vertical="center"/>
    </xf>
    <xf numFmtId="0" fontId="29" fillId="0" borderId="0" xfId="0" applyFont="1" applyAlignment="1">
      <alignment vertical="center"/>
    </xf>
    <xf numFmtId="0" fontId="34" fillId="0" borderId="0" xfId="0" applyFont="1">
      <alignment vertical="center"/>
    </xf>
    <xf numFmtId="0" fontId="35" fillId="0" borderId="0" xfId="0" applyFont="1">
      <alignment vertical="center"/>
    </xf>
    <xf numFmtId="0" fontId="35" fillId="0" borderId="0" xfId="0" applyFont="1" applyAlignment="1">
      <alignment horizontal="right" vertical="center"/>
    </xf>
    <xf numFmtId="0" fontId="28" fillId="0" borderId="61" xfId="0" applyFont="1" applyBorder="1" applyAlignment="1">
      <alignment vertical="top" wrapText="1"/>
    </xf>
    <xf numFmtId="0" fontId="28" fillId="0" borderId="62" xfId="0" applyFont="1" applyBorder="1" applyAlignment="1">
      <alignment vertical="top" wrapText="1"/>
    </xf>
    <xf numFmtId="0" fontId="28" fillId="0" borderId="63" xfId="0" applyFont="1" applyBorder="1" applyAlignment="1">
      <alignment horizontal="right" vertical="top" wrapText="1"/>
    </xf>
    <xf numFmtId="0" fontId="28" fillId="0" borderId="61" xfId="0" applyFont="1" applyBorder="1" applyAlignment="1">
      <alignment horizontal="right" vertical="top" wrapText="1"/>
    </xf>
    <xf numFmtId="0" fontId="28" fillId="0" borderId="64" xfId="0" applyFont="1" applyBorder="1" applyAlignment="1">
      <alignment vertical="center" wrapText="1"/>
    </xf>
    <xf numFmtId="0" fontId="28" fillId="0" borderId="65" xfId="0" applyFont="1" applyBorder="1" applyAlignment="1">
      <alignment vertical="center" wrapText="1"/>
    </xf>
    <xf numFmtId="0" fontId="28" fillId="0" borderId="66" xfId="0" applyFont="1" applyBorder="1" applyAlignment="1">
      <alignment vertical="center" wrapText="1"/>
    </xf>
    <xf numFmtId="0" fontId="28" fillId="0" borderId="69" xfId="0" applyFont="1" applyBorder="1" applyAlignment="1">
      <alignment horizontal="right" vertical="center" wrapText="1"/>
    </xf>
    <xf numFmtId="0" fontId="36" fillId="0" borderId="59" xfId="0" applyFont="1" applyBorder="1" applyAlignment="1">
      <alignment horizontal="center" vertical="center" wrapText="1"/>
    </xf>
    <xf numFmtId="0" fontId="28" fillId="0" borderId="70" xfId="0" applyFont="1" applyBorder="1" applyAlignment="1">
      <alignment horizontal="center" vertical="center" wrapText="1"/>
    </xf>
    <xf numFmtId="0" fontId="28" fillId="0" borderId="0" xfId="0" applyFont="1" applyAlignment="1">
      <alignment vertical="center"/>
    </xf>
    <xf numFmtId="0" fontId="28" fillId="0" borderId="62" xfId="0" applyFont="1" applyBorder="1" applyAlignment="1">
      <alignment vertical="center" wrapText="1"/>
    </xf>
    <xf numFmtId="0" fontId="28" fillId="0" borderId="71" xfId="0" applyFont="1" applyBorder="1" applyAlignment="1">
      <alignment horizontal="center" vertical="center" wrapText="1"/>
    </xf>
    <xf numFmtId="176" fontId="28" fillId="0" borderId="72" xfId="0" applyNumberFormat="1" applyFont="1" applyBorder="1" applyAlignment="1">
      <alignment vertical="center" shrinkToFit="1"/>
    </xf>
    <xf numFmtId="0" fontId="34" fillId="0" borderId="0" xfId="0" applyFont="1" applyAlignment="1">
      <alignment horizontal="left" vertical="center" indent="1"/>
    </xf>
    <xf numFmtId="0" fontId="34" fillId="0" borderId="0" xfId="0" applyFont="1" applyAlignment="1">
      <alignment horizontal="left" vertical="center" indent="3"/>
    </xf>
    <xf numFmtId="0" fontId="34" fillId="0" borderId="0" xfId="0" applyFont="1" applyAlignment="1">
      <alignment vertical="center" wrapText="1"/>
    </xf>
    <xf numFmtId="0" fontId="34" fillId="0" borderId="0" xfId="0" applyFont="1" applyAlignment="1">
      <alignment vertical="top"/>
    </xf>
    <xf numFmtId="0" fontId="34" fillId="0" borderId="0" xfId="0" applyFont="1" applyAlignment="1">
      <alignment vertical="top" wrapText="1"/>
    </xf>
    <xf numFmtId="0" fontId="35" fillId="0" borderId="0" xfId="0" applyFont="1" applyAlignment="1">
      <alignment vertical="center" wrapText="1"/>
    </xf>
    <xf numFmtId="0" fontId="35" fillId="0" borderId="0" xfId="0" applyFont="1" applyAlignment="1">
      <alignment vertical="top"/>
    </xf>
    <xf numFmtId="177" fontId="35" fillId="0" borderId="0" xfId="0" applyNumberFormat="1" applyFont="1" applyAlignment="1">
      <alignment horizontal="right" vertical="center" shrinkToFit="1"/>
    </xf>
    <xf numFmtId="0" fontId="32" fillId="0" borderId="1" xfId="0" applyFont="1" applyBorder="1" applyAlignment="1">
      <alignment vertical="top" wrapText="1"/>
    </xf>
    <xf numFmtId="0" fontId="32" fillId="0" borderId="2" xfId="0" applyFont="1" applyBorder="1" applyAlignment="1">
      <alignment vertical="top" wrapText="1"/>
    </xf>
    <xf numFmtId="0" fontId="32" fillId="0" borderId="0" xfId="0" applyFont="1" applyAlignment="1">
      <alignment vertical="center"/>
    </xf>
    <xf numFmtId="0" fontId="32" fillId="0" borderId="1" xfId="0" applyFont="1" applyBorder="1" applyAlignment="1">
      <alignment vertical="center" wrapText="1"/>
    </xf>
    <xf numFmtId="0" fontId="32" fillId="0" borderId="2" xfId="0" applyFont="1" applyBorder="1" applyAlignment="1">
      <alignment vertical="center" wrapText="1"/>
    </xf>
    <xf numFmtId="0" fontId="29" fillId="0" borderId="0" xfId="0" applyFont="1" applyBorder="1" applyAlignment="1">
      <alignment vertical="center"/>
    </xf>
    <xf numFmtId="0" fontId="32" fillId="0" borderId="3" xfId="0" applyFont="1" applyBorder="1" applyAlignment="1">
      <alignment vertical="center" wrapText="1"/>
    </xf>
    <xf numFmtId="0" fontId="32" fillId="0" borderId="4" xfId="0" applyFont="1" applyBorder="1" applyAlignment="1">
      <alignment vertical="center" wrapText="1"/>
    </xf>
    <xf numFmtId="0" fontId="29" fillId="0" borderId="5" xfId="0" applyFont="1" applyBorder="1" applyAlignment="1">
      <alignment vertical="center"/>
    </xf>
    <xf numFmtId="0" fontId="29" fillId="0" borderId="6" xfId="0" applyFont="1" applyBorder="1" applyAlignment="1">
      <alignment vertical="center"/>
    </xf>
    <xf numFmtId="0" fontId="32" fillId="0" borderId="7" xfId="0" applyFont="1" applyBorder="1" applyAlignment="1">
      <alignment vertical="center" wrapText="1"/>
    </xf>
    <xf numFmtId="0" fontId="32" fillId="0" borderId="0" xfId="0" applyFont="1" applyBorder="1" applyAlignment="1">
      <alignment vertical="center" wrapText="1"/>
    </xf>
    <xf numFmtId="0" fontId="32" fillId="0" borderId="5" xfId="0" applyFont="1" applyBorder="1" applyAlignment="1">
      <alignment vertical="center" wrapText="1"/>
    </xf>
    <xf numFmtId="0" fontId="32" fillId="0" borderId="0" xfId="0" applyFont="1" applyBorder="1" applyAlignment="1">
      <alignment vertical="center"/>
    </xf>
    <xf numFmtId="0" fontId="37" fillId="0" borderId="0" xfId="0" applyFont="1" applyBorder="1" applyAlignment="1">
      <alignment vertical="center"/>
    </xf>
    <xf numFmtId="0" fontId="37" fillId="0" borderId="9" xfId="0" applyFont="1" applyBorder="1" applyAlignment="1">
      <alignment vertical="center"/>
    </xf>
    <xf numFmtId="0" fontId="32" fillId="0" borderId="10" xfId="0" applyFont="1" applyBorder="1" applyAlignment="1">
      <alignment vertical="center" wrapText="1"/>
    </xf>
    <xf numFmtId="0" fontId="37" fillId="0" borderId="9" xfId="0" applyFont="1" applyBorder="1" applyAlignment="1">
      <alignment horizontal="right" vertical="center"/>
    </xf>
    <xf numFmtId="0" fontId="37" fillId="0" borderId="0" xfId="0" applyFont="1" applyBorder="1" applyAlignment="1">
      <alignment horizontal="right" vertical="center"/>
    </xf>
    <xf numFmtId="176" fontId="32" fillId="0" borderId="0" xfId="0" applyNumberFormat="1" applyFont="1" applyBorder="1" applyAlignment="1">
      <alignment vertical="center" wrapText="1"/>
    </xf>
    <xf numFmtId="176" fontId="37" fillId="0" borderId="0" xfId="0" applyNumberFormat="1" applyFont="1" applyBorder="1" applyAlignment="1">
      <alignment vertical="center"/>
    </xf>
    <xf numFmtId="0" fontId="37" fillId="0" borderId="11" xfId="0" applyFont="1" applyBorder="1" applyAlignment="1">
      <alignment vertical="center"/>
    </xf>
    <xf numFmtId="0" fontId="37" fillId="0" borderId="5" xfId="0" applyFont="1" applyBorder="1" applyAlignment="1">
      <alignment vertical="center"/>
    </xf>
    <xf numFmtId="0" fontId="37" fillId="0" borderId="12" xfId="0" applyFont="1" applyBorder="1" applyAlignment="1">
      <alignment vertical="center"/>
    </xf>
    <xf numFmtId="0" fontId="37" fillId="0" borderId="8" xfId="0" applyFont="1" applyBorder="1" applyAlignment="1">
      <alignment vertical="center"/>
    </xf>
    <xf numFmtId="0" fontId="37" fillId="0" borderId="6" xfId="0" applyFont="1" applyBorder="1" applyAlignment="1">
      <alignment vertical="center"/>
    </xf>
    <xf numFmtId="0" fontId="32" fillId="0" borderId="13" xfId="0" applyFont="1" applyBorder="1" applyAlignment="1">
      <alignment vertical="center" wrapText="1"/>
    </xf>
    <xf numFmtId="176" fontId="32" fillId="0" borderId="8" xfId="0" applyNumberFormat="1" applyFont="1" applyBorder="1" applyAlignment="1">
      <alignment vertical="center" wrapText="1"/>
    </xf>
    <xf numFmtId="176" fontId="37" fillId="0" borderId="8" xfId="0" applyNumberFormat="1" applyFont="1" applyBorder="1" applyAlignment="1">
      <alignment vertical="center"/>
    </xf>
    <xf numFmtId="0" fontId="32" fillId="0" borderId="6" xfId="0" applyFont="1" applyBorder="1" applyAlignment="1">
      <alignment vertical="center" wrapText="1"/>
    </xf>
    <xf numFmtId="0" fontId="32" fillId="0" borderId="5" xfId="0" applyFont="1" applyBorder="1" applyAlignment="1">
      <alignment horizontal="right" vertical="center" wrapText="1"/>
    </xf>
    <xf numFmtId="176" fontId="32" fillId="0" borderId="7" xfId="0" applyNumberFormat="1" applyFont="1" applyBorder="1" applyAlignment="1">
      <alignment vertical="center" wrapText="1"/>
    </xf>
    <xf numFmtId="176" fontId="32" fillId="0" borderId="5" xfId="0" applyNumberFormat="1" applyFont="1" applyBorder="1" applyAlignment="1">
      <alignment vertical="center" wrapText="1"/>
    </xf>
    <xf numFmtId="176" fontId="32" fillId="0" borderId="4" xfId="0" applyNumberFormat="1" applyFont="1" applyBorder="1" applyAlignment="1">
      <alignment vertical="center" wrapText="1"/>
    </xf>
    <xf numFmtId="176" fontId="32" fillId="0" borderId="6" xfId="0" applyNumberFormat="1" applyFont="1" applyBorder="1" applyAlignment="1">
      <alignment vertical="center" wrapText="1"/>
    </xf>
    <xf numFmtId="0" fontId="37" fillId="0" borderId="7" xfId="0" applyFont="1" applyBorder="1" applyAlignment="1">
      <alignment vertical="center"/>
    </xf>
    <xf numFmtId="0" fontId="37" fillId="0" borderId="5" xfId="0" applyFont="1" applyBorder="1" applyAlignment="1">
      <alignment horizontal="right" vertical="center"/>
    </xf>
    <xf numFmtId="176" fontId="37" fillId="0" borderId="7" xfId="0" applyNumberFormat="1" applyFont="1" applyBorder="1" applyAlignment="1">
      <alignment vertical="center"/>
    </xf>
    <xf numFmtId="176" fontId="37" fillId="0" borderId="5" xfId="0" applyNumberFormat="1" applyFont="1" applyBorder="1" applyAlignment="1">
      <alignment vertical="center"/>
    </xf>
    <xf numFmtId="176" fontId="37" fillId="0" borderId="4" xfId="0" applyNumberFormat="1" applyFont="1" applyBorder="1" applyAlignment="1">
      <alignment vertical="center"/>
    </xf>
    <xf numFmtId="176" fontId="37" fillId="0" borderId="6" xfId="0" applyNumberFormat="1" applyFont="1" applyBorder="1" applyAlignment="1">
      <alignment vertical="center"/>
    </xf>
    <xf numFmtId="0" fontId="37" fillId="0" borderId="4" xfId="0" applyFont="1" applyBorder="1" applyAlignment="1">
      <alignment vertical="center"/>
    </xf>
    <xf numFmtId="0" fontId="37" fillId="0" borderId="10" xfId="0" applyFont="1" applyBorder="1" applyAlignment="1">
      <alignment vertical="center"/>
    </xf>
    <xf numFmtId="0" fontId="37" fillId="0" borderId="11" xfId="0" applyFont="1" applyBorder="1" applyAlignment="1">
      <alignment horizontal="right" vertical="center"/>
    </xf>
    <xf numFmtId="0" fontId="32" fillId="0" borderId="1" xfId="0" applyFont="1" applyBorder="1" applyAlignment="1">
      <alignment vertical="center"/>
    </xf>
    <xf numFmtId="0" fontId="32" fillId="0" borderId="1" xfId="0" applyFont="1" applyBorder="1" applyAlignment="1">
      <alignment horizontal="right" vertical="top"/>
    </xf>
    <xf numFmtId="0" fontId="32" fillId="0" borderId="2" xfId="0" applyFont="1" applyBorder="1" applyAlignment="1">
      <alignment vertical="center"/>
    </xf>
    <xf numFmtId="0" fontId="37" fillId="0" borderId="7" xfId="0" applyFont="1" applyBorder="1" applyAlignment="1">
      <alignment horizontal="right" vertical="center"/>
    </xf>
    <xf numFmtId="0" fontId="37" fillId="0" borderId="14" xfId="0" applyFont="1" applyBorder="1" applyAlignment="1">
      <alignment horizontal="right" vertical="center"/>
    </xf>
    <xf numFmtId="0" fontId="37" fillId="0" borderId="14" xfId="0" applyFont="1" applyBorder="1" applyAlignment="1">
      <alignment vertical="center"/>
    </xf>
    <xf numFmtId="0" fontId="37" fillId="0" borderId="15" xfId="0" applyFont="1" applyBorder="1" applyAlignment="1">
      <alignment vertical="center"/>
    </xf>
    <xf numFmtId="0" fontId="29" fillId="0" borderId="7" xfId="0" applyFont="1" applyBorder="1" applyAlignment="1">
      <alignment vertical="center"/>
    </xf>
    <xf numFmtId="0" fontId="32" fillId="0" borderId="11" xfId="0" applyFont="1" applyBorder="1" applyAlignment="1">
      <alignment horizontal="right" vertical="top" wrapText="1"/>
    </xf>
    <xf numFmtId="0" fontId="32" fillId="0" borderId="14" xfId="0" applyFont="1" applyBorder="1" applyAlignment="1">
      <alignment horizontal="right" vertical="top" wrapText="1"/>
    </xf>
    <xf numFmtId="0" fontId="32" fillId="0" borderId="16" xfId="0" applyFont="1" applyBorder="1" applyAlignment="1">
      <alignment horizontal="right" vertical="top" wrapText="1"/>
    </xf>
    <xf numFmtId="0" fontId="32" fillId="0" borderId="1" xfId="0" applyFont="1" applyBorder="1" applyAlignment="1">
      <alignment horizontal="right" vertical="top" wrapText="1"/>
    </xf>
    <xf numFmtId="0" fontId="38" fillId="0" borderId="0" xfId="0" applyFont="1">
      <alignment vertical="center"/>
    </xf>
    <xf numFmtId="0" fontId="39" fillId="0" borderId="0" xfId="0" applyFont="1">
      <alignment vertical="center"/>
    </xf>
    <xf numFmtId="0" fontId="28" fillId="0" borderId="0" xfId="0" applyFont="1" applyAlignment="1">
      <alignment vertical="center" wrapText="1"/>
    </xf>
    <xf numFmtId="0" fontId="28" fillId="0" borderId="0" xfId="0" applyFont="1" applyBorder="1" applyAlignment="1">
      <alignment vertical="center" wrapText="1"/>
    </xf>
    <xf numFmtId="0" fontId="29" fillId="0" borderId="0" xfId="0" applyFont="1" applyAlignment="1">
      <alignment vertical="center"/>
    </xf>
    <xf numFmtId="0" fontId="28" fillId="0" borderId="0" xfId="0" applyFont="1" applyAlignment="1">
      <alignment vertical="center" wrapText="1"/>
    </xf>
    <xf numFmtId="0" fontId="29" fillId="0" borderId="0" xfId="0" applyFont="1" applyAlignment="1">
      <alignment vertical="center" wrapText="1"/>
    </xf>
    <xf numFmtId="0" fontId="28" fillId="0" borderId="0" xfId="0" applyFont="1" applyBorder="1" applyAlignment="1">
      <alignment vertical="center" wrapText="1"/>
    </xf>
    <xf numFmtId="0" fontId="29" fillId="0" borderId="0" xfId="0" applyFont="1" applyAlignment="1">
      <alignment vertical="center"/>
    </xf>
    <xf numFmtId="0" fontId="31" fillId="0" borderId="0" xfId="0" applyFont="1" applyAlignment="1">
      <alignment vertical="center" wrapText="1"/>
    </xf>
    <xf numFmtId="0" fontId="28" fillId="0" borderId="30" xfId="0" applyFont="1" applyBorder="1" applyAlignment="1">
      <alignment vertical="center" wrapText="1"/>
    </xf>
    <xf numFmtId="0" fontId="28" fillId="0" borderId="11" xfId="0" applyFont="1" applyBorder="1" applyAlignment="1">
      <alignment horizontal="right" vertical="top" wrapText="1"/>
    </xf>
    <xf numFmtId="0" fontId="28" fillId="0" borderId="30" xfId="0" applyFont="1" applyBorder="1" applyAlignment="1">
      <alignment horizontal="right" vertical="top" wrapText="1"/>
    </xf>
    <xf numFmtId="0" fontId="29" fillId="0" borderId="0" xfId="0" applyFont="1" applyAlignment="1">
      <alignment vertical="top" wrapText="1"/>
    </xf>
    <xf numFmtId="49" fontId="28" fillId="0" borderId="0" xfId="0" applyNumberFormat="1" applyFont="1" applyAlignment="1">
      <alignment vertical="top" wrapText="1"/>
    </xf>
    <xf numFmtId="0" fontId="36" fillId="0" borderId="0" xfId="0" applyFont="1" applyAlignment="1">
      <alignment horizontal="right"/>
    </xf>
    <xf numFmtId="0" fontId="28" fillId="0" borderId="31" xfId="0" applyFont="1" applyBorder="1" applyAlignment="1">
      <alignment horizontal="center" vertical="center" wrapText="1"/>
    </xf>
    <xf numFmtId="0" fontId="28" fillId="0" borderId="22" xfId="0" applyFont="1" applyBorder="1" applyAlignment="1">
      <alignment horizontal="center" vertical="center" wrapText="1"/>
    </xf>
    <xf numFmtId="0" fontId="41" fillId="0" borderId="0" xfId="0" applyFont="1" applyAlignment="1">
      <alignment vertical="center"/>
    </xf>
    <xf numFmtId="0" fontId="41" fillId="0" borderId="0" xfId="0" applyFont="1" applyBorder="1" applyAlignment="1">
      <alignment vertical="center"/>
    </xf>
    <xf numFmtId="0" fontId="42" fillId="0" borderId="0" xfId="0" applyFont="1" applyBorder="1" applyAlignment="1">
      <alignment vertical="center"/>
    </xf>
    <xf numFmtId="0" fontId="41" fillId="0" borderId="27" xfId="0" applyFont="1" applyBorder="1" applyAlignment="1">
      <alignment vertical="center"/>
    </xf>
    <xf numFmtId="0" fontId="41" fillId="0" borderId="11" xfId="0" applyFont="1" applyBorder="1" applyAlignment="1">
      <alignment vertical="center"/>
    </xf>
    <xf numFmtId="0" fontId="41" fillId="0" borderId="18" xfId="0" applyFont="1" applyBorder="1" applyAlignment="1">
      <alignment vertical="center"/>
    </xf>
    <xf numFmtId="0" fontId="41" fillId="0" borderId="11" xfId="0" applyFont="1" applyBorder="1" applyAlignment="1">
      <alignment horizontal="center" vertical="center"/>
    </xf>
    <xf numFmtId="0" fontId="41" fillId="0" borderId="18" xfId="0" applyFont="1" applyBorder="1" applyAlignment="1">
      <alignment horizontal="center" vertical="center"/>
    </xf>
    <xf numFmtId="0" fontId="41" fillId="0" borderId="30" xfId="0" applyFont="1" applyBorder="1" applyAlignment="1">
      <alignment horizontal="center" vertical="center"/>
    </xf>
    <xf numFmtId="0" fontId="41" fillId="0" borderId="24" xfId="0" applyFont="1" applyBorder="1" applyAlignment="1">
      <alignment vertical="center"/>
    </xf>
    <xf numFmtId="0" fontId="41" fillId="0" borderId="23" xfId="0" applyFont="1" applyBorder="1" applyAlignment="1">
      <alignment horizontal="center" vertical="center"/>
    </xf>
    <xf numFmtId="0" fontId="41" fillId="0" borderId="24" xfId="0" applyFont="1" applyBorder="1" applyAlignment="1">
      <alignment horizontal="center" vertical="center"/>
    </xf>
    <xf numFmtId="0" fontId="41" fillId="0" borderId="23" xfId="0" applyFont="1" applyBorder="1" applyAlignment="1">
      <alignment vertical="center"/>
    </xf>
    <xf numFmtId="0" fontId="41" fillId="0" borderId="18" xfId="0" applyFont="1" applyBorder="1" applyAlignment="1">
      <alignment horizontal="right" vertical="center"/>
    </xf>
    <xf numFmtId="0" fontId="41" fillId="0" borderId="11" xfId="0" applyFont="1" applyBorder="1" applyAlignment="1">
      <alignment horizontal="right" vertical="center"/>
    </xf>
    <xf numFmtId="179" fontId="41" fillId="0" borderId="18" xfId="0" applyNumberFormat="1" applyFont="1" applyBorder="1" applyAlignment="1">
      <alignment vertical="center"/>
    </xf>
    <xf numFmtId="179" fontId="41" fillId="0" borderId="11" xfId="0" applyNumberFormat="1" applyFont="1" applyBorder="1" applyAlignment="1">
      <alignment vertical="center"/>
    </xf>
    <xf numFmtId="179" fontId="41" fillId="0" borderId="23" xfId="0" applyNumberFormat="1" applyFont="1" applyBorder="1" applyAlignment="1">
      <alignment vertical="center"/>
    </xf>
    <xf numFmtId="179" fontId="41" fillId="0" borderId="24" xfId="0" applyNumberFormat="1" applyFont="1" applyBorder="1" applyAlignment="1">
      <alignment vertical="center"/>
    </xf>
    <xf numFmtId="0" fontId="36" fillId="0" borderId="24" xfId="0" applyFont="1" applyBorder="1" applyAlignment="1">
      <alignment vertical="center" wrapText="1"/>
    </xf>
    <xf numFmtId="0" fontId="36" fillId="0" borderId="19" xfId="0" applyFont="1" applyBorder="1" applyAlignment="1">
      <alignment vertical="center" wrapText="1"/>
    </xf>
    <xf numFmtId="0" fontId="36" fillId="0" borderId="32" xfId="0" applyFont="1" applyBorder="1" applyAlignment="1">
      <alignment vertical="center" wrapText="1"/>
    </xf>
    <xf numFmtId="0" fontId="36" fillId="0" borderId="23" xfId="0" applyFont="1" applyBorder="1" applyAlignment="1">
      <alignment vertical="center" wrapText="1"/>
    </xf>
    <xf numFmtId="0" fontId="36" fillId="0" borderId="19" xfId="0" applyFont="1" applyBorder="1" applyAlignment="1">
      <alignment horizontal="center" vertical="center" wrapText="1"/>
    </xf>
    <xf numFmtId="0" fontId="36" fillId="0" borderId="32" xfId="0" applyFont="1" applyBorder="1" applyAlignment="1">
      <alignment horizontal="center" vertical="center" wrapText="1"/>
    </xf>
    <xf numFmtId="0" fontId="36" fillId="0" borderId="23" xfId="0" applyFont="1" applyBorder="1" applyAlignment="1">
      <alignment horizontal="center" vertical="center" wrapText="1"/>
    </xf>
    <xf numFmtId="0" fontId="28" fillId="0" borderId="9" xfId="0" applyFont="1" applyBorder="1" applyAlignment="1">
      <alignment vertical="center" wrapText="1"/>
    </xf>
    <xf numFmtId="0" fontId="28" fillId="0" borderId="0" xfId="0" applyFont="1" applyBorder="1" applyAlignment="1">
      <alignment vertical="center" wrapText="1"/>
    </xf>
    <xf numFmtId="0" fontId="28" fillId="0" borderId="18" xfId="0" applyFont="1" applyBorder="1" applyAlignment="1">
      <alignment vertical="center" wrapText="1"/>
    </xf>
    <xf numFmtId="0" fontId="28" fillId="0" borderId="32" xfId="0" applyFont="1" applyBorder="1" applyAlignment="1">
      <alignment vertical="center" wrapText="1"/>
    </xf>
    <xf numFmtId="0" fontId="28" fillId="0" borderId="23" xfId="0" applyFont="1" applyBorder="1" applyAlignment="1">
      <alignment vertical="center" wrapText="1"/>
    </xf>
    <xf numFmtId="0" fontId="36" fillId="0" borderId="31" xfId="0" applyFont="1" applyBorder="1" applyAlignment="1">
      <alignment vertical="center" wrapText="1"/>
    </xf>
    <xf numFmtId="0" fontId="36" fillId="0" borderId="9" xfId="0" applyFont="1" applyBorder="1" applyAlignment="1">
      <alignment vertical="center" wrapText="1"/>
    </xf>
    <xf numFmtId="0" fontId="36" fillId="0" borderId="0" xfId="0" applyFont="1" applyBorder="1" applyAlignment="1">
      <alignment vertical="center" wrapText="1"/>
    </xf>
    <xf numFmtId="0" fontId="36" fillId="0" borderId="18" xfId="0" applyFont="1" applyBorder="1" applyAlignment="1">
      <alignment vertical="center" wrapText="1"/>
    </xf>
    <xf numFmtId="0" fontId="28" fillId="0" borderId="9" xfId="0" applyFont="1" applyBorder="1" applyAlignment="1">
      <alignment horizontal="center" vertical="center" textRotation="255" wrapText="1"/>
    </xf>
    <xf numFmtId="0" fontId="28" fillId="0" borderId="11" xfId="0" applyFont="1" applyBorder="1" applyAlignment="1">
      <alignment horizontal="center" vertical="center" textRotation="255" wrapText="1"/>
    </xf>
    <xf numFmtId="0" fontId="28" fillId="0" borderId="31" xfId="0" applyFont="1" applyBorder="1" applyAlignment="1">
      <alignment vertical="center" wrapText="1"/>
    </xf>
    <xf numFmtId="0" fontId="36" fillId="0" borderId="19" xfId="0" applyFont="1" applyBorder="1" applyAlignment="1">
      <alignment vertical="center" wrapText="1"/>
    </xf>
    <xf numFmtId="0" fontId="36" fillId="0" borderId="32" xfId="0" applyFont="1" applyBorder="1" applyAlignment="1">
      <alignment vertical="center" wrapText="1"/>
    </xf>
    <xf numFmtId="0" fontId="36" fillId="0" borderId="23" xfId="0" applyFont="1" applyBorder="1" applyAlignment="1">
      <alignment vertical="center" wrapText="1"/>
    </xf>
    <xf numFmtId="180" fontId="28" fillId="0" borderId="31" xfId="0" applyNumberFormat="1" applyFont="1" applyBorder="1" applyAlignment="1">
      <alignment vertical="center" wrapText="1"/>
    </xf>
    <xf numFmtId="180" fontId="36" fillId="0" borderId="31" xfId="0" applyNumberFormat="1" applyFont="1" applyBorder="1" applyAlignment="1">
      <alignment vertical="center" wrapText="1"/>
    </xf>
    <xf numFmtId="182" fontId="28" fillId="0" borderId="11" xfId="0" applyNumberFormat="1" applyFont="1" applyBorder="1" applyAlignment="1">
      <alignment vertical="center" wrapText="1"/>
    </xf>
    <xf numFmtId="182" fontId="28" fillId="0" borderId="31" xfId="0" applyNumberFormat="1" applyFont="1" applyBorder="1" applyAlignment="1">
      <alignment vertical="center" wrapText="1"/>
    </xf>
    <xf numFmtId="182" fontId="36" fillId="0" borderId="31" xfId="0" applyNumberFormat="1" applyFont="1" applyBorder="1" applyAlignment="1">
      <alignment vertical="center" wrapText="1"/>
    </xf>
    <xf numFmtId="0" fontId="37" fillId="0" borderId="18" xfId="0" applyFont="1" applyBorder="1" applyAlignment="1">
      <alignment vertical="center"/>
    </xf>
    <xf numFmtId="0" fontId="35" fillId="0" borderId="0" xfId="0" applyFont="1" applyAlignment="1">
      <alignment vertical="center" wrapText="1"/>
    </xf>
    <xf numFmtId="0" fontId="0" fillId="0" borderId="0" xfId="0" applyFont="1" applyAlignment="1">
      <alignment vertical="center" wrapText="1"/>
    </xf>
    <xf numFmtId="0" fontId="29" fillId="0" borderId="0" xfId="0" applyNumberFormat="1" applyFont="1" applyFill="1" applyAlignment="1">
      <alignment vertical="center"/>
    </xf>
    <xf numFmtId="0" fontId="36" fillId="0" borderId="75" xfId="0" applyFont="1" applyBorder="1" applyAlignment="1">
      <alignment horizontal="right" vertical="center"/>
    </xf>
    <xf numFmtId="0" fontId="36" fillId="0" borderId="75" xfId="0" applyFont="1" applyBorder="1" applyAlignment="1">
      <alignment horizontal="right" vertical="center" shrinkToFit="1"/>
    </xf>
    <xf numFmtId="176" fontId="28" fillId="0" borderId="80" xfId="0" applyNumberFormat="1" applyFont="1" applyBorder="1" applyAlignment="1">
      <alignment vertical="center" shrinkToFit="1"/>
    </xf>
    <xf numFmtId="0" fontId="28" fillId="0" borderId="81" xfId="0" applyFont="1" applyBorder="1" applyAlignment="1">
      <alignment vertical="center" wrapText="1"/>
    </xf>
    <xf numFmtId="0" fontId="32" fillId="0" borderId="82" xfId="0" applyFont="1" applyBorder="1" applyAlignment="1">
      <alignment vertical="top" wrapText="1"/>
    </xf>
    <xf numFmtId="0" fontId="28" fillId="0" borderId="32" xfId="0" applyFont="1" applyBorder="1" applyAlignment="1">
      <alignment vertical="center" wrapText="1"/>
    </xf>
    <xf numFmtId="0" fontId="28" fillId="0" borderId="0" xfId="0" applyFont="1" applyBorder="1" applyAlignment="1">
      <alignment vertical="center" wrapText="1"/>
    </xf>
    <xf numFmtId="0" fontId="28" fillId="0" borderId="18" xfId="0" applyFont="1" applyBorder="1" applyAlignment="1">
      <alignment vertical="center" wrapText="1"/>
    </xf>
    <xf numFmtId="0" fontId="28" fillId="0" borderId="69" xfId="0" applyFont="1" applyBorder="1" applyAlignment="1">
      <alignment horizontal="right" vertical="center" shrinkToFit="1"/>
    </xf>
    <xf numFmtId="0" fontId="28" fillId="0" borderId="29" xfId="0" applyFont="1" applyFill="1" applyBorder="1" applyAlignment="1">
      <alignment horizontal="right" vertical="center" wrapText="1"/>
    </xf>
    <xf numFmtId="0" fontId="28" fillId="0" borderId="20" xfId="0" applyFont="1" applyFill="1" applyBorder="1" applyAlignment="1">
      <alignment horizontal="center" vertical="center" wrapText="1"/>
    </xf>
    <xf numFmtId="0" fontId="28" fillId="0" borderId="20" xfId="0" applyFont="1" applyFill="1" applyBorder="1" applyAlignment="1">
      <alignment vertical="center" wrapText="1"/>
    </xf>
    <xf numFmtId="0" fontId="29" fillId="34" borderId="0" xfId="0" applyFont="1" applyFill="1" applyAlignment="1">
      <alignment vertical="center"/>
    </xf>
    <xf numFmtId="0" fontId="32" fillId="34" borderId="0" xfId="0" applyFont="1" applyFill="1" applyBorder="1" applyAlignment="1">
      <alignment vertical="center" wrapText="1"/>
    </xf>
    <xf numFmtId="0" fontId="29" fillId="34" borderId="5" xfId="0" applyFont="1" applyFill="1" applyBorder="1" applyAlignment="1">
      <alignment vertical="center"/>
    </xf>
    <xf numFmtId="0" fontId="29" fillId="34" borderId="8" xfId="0" applyFont="1" applyFill="1" applyBorder="1" applyAlignment="1">
      <alignment vertical="center" wrapText="1"/>
    </xf>
    <xf numFmtId="0" fontId="29" fillId="34" borderId="6" xfId="0" applyFont="1" applyFill="1" applyBorder="1" applyAlignment="1">
      <alignment vertical="center"/>
    </xf>
    <xf numFmtId="179" fontId="41" fillId="34" borderId="18" xfId="0" applyNumberFormat="1" applyFont="1" applyFill="1" applyBorder="1" applyAlignment="1">
      <alignment vertical="center"/>
    </xf>
    <xf numFmtId="179" fontId="41" fillId="34" borderId="11" xfId="0" applyNumberFormat="1" applyFont="1" applyFill="1" applyBorder="1" applyAlignment="1">
      <alignment vertical="center"/>
    </xf>
    <xf numFmtId="0" fontId="28" fillId="34" borderId="67" xfId="0" applyFont="1" applyFill="1" applyBorder="1" applyAlignment="1">
      <alignment vertical="center" wrapText="1"/>
    </xf>
    <xf numFmtId="0" fontId="28" fillId="34" borderId="79" xfId="0" applyFont="1" applyFill="1" applyBorder="1" applyAlignment="1">
      <alignment vertical="center" wrapText="1"/>
    </xf>
    <xf numFmtId="176" fontId="28" fillId="34" borderId="80" xfId="0" applyNumberFormat="1" applyFont="1" applyFill="1" applyBorder="1" applyAlignment="1">
      <alignment vertical="center" shrinkToFit="1"/>
    </xf>
    <xf numFmtId="0" fontId="28" fillId="34" borderId="0" xfId="0" applyFont="1" applyFill="1" applyBorder="1" applyAlignment="1">
      <alignment vertical="center" wrapText="1"/>
    </xf>
    <xf numFmtId="0" fontId="28" fillId="34" borderId="32" xfId="0" applyFont="1" applyFill="1" applyBorder="1" applyAlignment="1">
      <alignment vertical="center" wrapText="1"/>
    </xf>
    <xf numFmtId="0" fontId="28" fillId="34" borderId="22" xfId="0" applyFont="1" applyFill="1" applyBorder="1" applyAlignment="1">
      <alignment vertical="center" wrapText="1"/>
    </xf>
    <xf numFmtId="0" fontId="32" fillId="34" borderId="1" xfId="0" applyFont="1" applyFill="1" applyBorder="1" applyAlignment="1">
      <alignment vertical="top" wrapText="1"/>
    </xf>
    <xf numFmtId="176" fontId="32" fillId="34" borderId="16" xfId="0" applyNumberFormat="1" applyFont="1" applyFill="1" applyBorder="1" applyAlignment="1">
      <alignment vertical="top" shrinkToFit="1"/>
    </xf>
    <xf numFmtId="176" fontId="32" fillId="34" borderId="11" xfId="0" applyNumberFormat="1" applyFont="1" applyFill="1" applyBorder="1" applyAlignment="1">
      <alignment vertical="top" shrinkToFit="1"/>
    </xf>
    <xf numFmtId="176" fontId="32" fillId="34" borderId="14" xfId="0" applyNumberFormat="1" applyFont="1" applyFill="1" applyBorder="1" applyAlignment="1">
      <alignment vertical="top" shrinkToFit="1"/>
    </xf>
    <xf numFmtId="181" fontId="32" fillId="34" borderId="11" xfId="0" applyNumberFormat="1" applyFont="1" applyFill="1" applyBorder="1" applyAlignment="1">
      <alignment vertical="top" shrinkToFit="1"/>
    </xf>
    <xf numFmtId="178" fontId="32" fillId="34" borderId="16" xfId="0" applyNumberFormat="1" applyFont="1" applyFill="1" applyBorder="1" applyAlignment="1">
      <alignment vertical="top" shrinkToFit="1"/>
    </xf>
    <xf numFmtId="178" fontId="32" fillId="34" borderId="14" xfId="0" applyNumberFormat="1" applyFont="1" applyFill="1" applyBorder="1" applyAlignment="1">
      <alignment vertical="top" shrinkToFit="1"/>
    </xf>
    <xf numFmtId="0" fontId="32" fillId="34" borderId="2" xfId="0" applyFont="1" applyFill="1" applyBorder="1" applyAlignment="1">
      <alignment vertical="top" wrapText="1"/>
    </xf>
    <xf numFmtId="176" fontId="32" fillId="34" borderId="17" xfId="0" applyNumberFormat="1" applyFont="1" applyFill="1" applyBorder="1" applyAlignment="1">
      <alignment vertical="top" shrinkToFit="1"/>
    </xf>
    <xf numFmtId="176" fontId="32" fillId="34" borderId="10" xfId="0" applyNumberFormat="1" applyFont="1" applyFill="1" applyBorder="1" applyAlignment="1">
      <alignment vertical="top" shrinkToFit="1"/>
    </xf>
    <xf numFmtId="176" fontId="32" fillId="34" borderId="15" xfId="0" applyNumberFormat="1" applyFont="1" applyFill="1" applyBorder="1" applyAlignment="1">
      <alignment vertical="top" shrinkToFit="1"/>
    </xf>
    <xf numFmtId="181" fontId="32" fillId="34" borderId="10" xfId="0" applyNumberFormat="1" applyFont="1" applyFill="1" applyBorder="1" applyAlignment="1">
      <alignment vertical="top" shrinkToFit="1"/>
    </xf>
    <xf numFmtId="178" fontId="32" fillId="34" borderId="17" xfId="0" applyNumberFormat="1" applyFont="1" applyFill="1" applyBorder="1" applyAlignment="1">
      <alignment vertical="top" shrinkToFit="1"/>
    </xf>
    <xf numFmtId="178" fontId="32" fillId="34" borderId="15" xfId="0" applyNumberFormat="1" applyFont="1" applyFill="1" applyBorder="1" applyAlignment="1">
      <alignment vertical="top" shrinkToFit="1"/>
    </xf>
    <xf numFmtId="180" fontId="28" fillId="34" borderId="11" xfId="0" applyNumberFormat="1" applyFont="1" applyFill="1" applyBorder="1" applyAlignment="1">
      <alignment vertical="center" wrapText="1"/>
    </xf>
    <xf numFmtId="182" fontId="28" fillId="0" borderId="11" xfId="0" applyNumberFormat="1" applyFont="1" applyFill="1" applyBorder="1" applyAlignment="1">
      <alignment vertical="center" wrapText="1"/>
    </xf>
    <xf numFmtId="0" fontId="28" fillId="34" borderId="9" xfId="0" applyFont="1" applyFill="1" applyBorder="1" applyAlignment="1">
      <alignment vertical="center" wrapText="1"/>
    </xf>
    <xf numFmtId="0" fontId="28" fillId="34" borderId="18" xfId="0" applyFont="1" applyFill="1" applyBorder="1" applyAlignment="1">
      <alignment vertical="center" wrapText="1"/>
    </xf>
    <xf numFmtId="0" fontId="28" fillId="34" borderId="19" xfId="0" applyFont="1" applyFill="1" applyBorder="1" applyAlignment="1">
      <alignment vertical="center" wrapText="1"/>
    </xf>
    <xf numFmtId="0" fontId="28" fillId="34" borderId="23" xfId="0" applyFont="1" applyFill="1" applyBorder="1" applyAlignment="1">
      <alignment vertical="center" wrapText="1"/>
    </xf>
    <xf numFmtId="0" fontId="36" fillId="34" borderId="18" xfId="0" applyFont="1" applyFill="1" applyBorder="1" applyAlignment="1">
      <alignment horizontal="center" vertical="center" wrapText="1"/>
    </xf>
    <xf numFmtId="176" fontId="28" fillId="0" borderId="72" xfId="0" applyNumberFormat="1" applyFont="1" applyFill="1" applyBorder="1" applyAlignment="1">
      <alignment vertical="center" shrinkToFit="1"/>
    </xf>
    <xf numFmtId="0" fontId="28" fillId="0" borderId="64" xfId="0" applyFont="1" applyFill="1" applyBorder="1" applyAlignment="1">
      <alignment vertical="center" wrapText="1"/>
    </xf>
    <xf numFmtId="176" fontId="28" fillId="0" borderId="64" xfId="0" applyNumberFormat="1" applyFont="1" applyFill="1" applyBorder="1" applyAlignment="1">
      <alignment vertical="center" shrinkToFit="1"/>
    </xf>
    <xf numFmtId="0" fontId="0" fillId="0" borderId="0" xfId="0" applyAlignment="1">
      <alignment horizontal="center" vertical="center"/>
    </xf>
    <xf numFmtId="0" fontId="50" fillId="0" borderId="0" xfId="0" applyFont="1" applyAlignment="1">
      <alignment horizontal="center" vertical="center"/>
    </xf>
    <xf numFmtId="0" fontId="50" fillId="0" borderId="0" xfId="0" applyFont="1" applyAlignment="1">
      <alignment horizontal="center" vertical="center" wrapText="1"/>
    </xf>
    <xf numFmtId="12" fontId="0" fillId="0" borderId="0" xfId="0" applyNumberFormat="1" applyAlignment="1">
      <alignment horizontal="center" vertical="center"/>
    </xf>
    <xf numFmtId="0" fontId="0" fillId="0" borderId="0" xfId="0" applyFill="1">
      <alignment vertical="center"/>
    </xf>
    <xf numFmtId="12" fontId="0" fillId="0" borderId="0" xfId="0" applyNumberFormat="1" applyFill="1" applyAlignment="1">
      <alignment horizontal="center" vertical="center"/>
    </xf>
    <xf numFmtId="0" fontId="29" fillId="0" borderId="0" xfId="0" applyFont="1" applyAlignment="1">
      <alignment horizontal="center" vertical="center"/>
    </xf>
    <xf numFmtId="12" fontId="29" fillId="0" borderId="0" xfId="0" applyNumberFormat="1" applyFont="1" applyAlignment="1">
      <alignment horizontal="center" vertical="center"/>
    </xf>
    <xf numFmtId="176" fontId="28" fillId="0" borderId="80" xfId="0" applyNumberFormat="1" applyFont="1" applyFill="1" applyBorder="1" applyAlignment="1">
      <alignment vertical="center" shrinkToFit="1"/>
    </xf>
    <xf numFmtId="12" fontId="29" fillId="0" borderId="0" xfId="0" applyNumberFormat="1" applyFont="1" applyAlignment="1">
      <alignment vertical="center"/>
    </xf>
    <xf numFmtId="0" fontId="8" fillId="34" borderId="0" xfId="0" applyFont="1" applyFill="1" applyAlignment="1">
      <alignment vertical="center"/>
    </xf>
    <xf numFmtId="0" fontId="53" fillId="0" borderId="0" xfId="0" applyFont="1" applyAlignment="1">
      <alignment vertical="center"/>
    </xf>
    <xf numFmtId="0" fontId="35" fillId="0" borderId="0" xfId="0" applyFont="1" applyBorder="1">
      <alignment vertical="center"/>
    </xf>
    <xf numFmtId="0" fontId="36" fillId="0" borderId="0" xfId="0" applyFont="1" applyBorder="1" applyAlignment="1">
      <alignment horizontal="right" vertical="center" wrapText="1"/>
    </xf>
    <xf numFmtId="0" fontId="37" fillId="0" borderId="0" xfId="0" applyFont="1" applyAlignment="1">
      <alignment vertical="center"/>
    </xf>
    <xf numFmtId="49" fontId="36" fillId="0" borderId="0" xfId="0" applyNumberFormat="1" applyFont="1" applyAlignment="1">
      <alignment horizontal="right" vertical="top"/>
    </xf>
    <xf numFmtId="0" fontId="35" fillId="0" borderId="0" xfId="0" applyFont="1" applyAlignment="1">
      <alignment vertical="center" wrapText="1"/>
    </xf>
    <xf numFmtId="176" fontId="55" fillId="34" borderId="80" xfId="0" applyNumberFormat="1" applyFont="1" applyFill="1" applyBorder="1" applyAlignment="1">
      <alignment vertical="center" shrinkToFit="1"/>
    </xf>
    <xf numFmtId="176" fontId="55" fillId="0" borderId="80" xfId="0" applyNumberFormat="1" applyFont="1" applyBorder="1" applyAlignment="1">
      <alignment vertical="center" shrinkToFit="1"/>
    </xf>
    <xf numFmtId="176" fontId="55" fillId="0" borderId="80" xfId="0" applyNumberFormat="1" applyFont="1" applyFill="1" applyBorder="1" applyAlignment="1">
      <alignment vertical="center" shrinkToFit="1"/>
    </xf>
    <xf numFmtId="0" fontId="55" fillId="34" borderId="79" xfId="0" applyFont="1" applyFill="1" applyBorder="1" applyAlignment="1">
      <alignment vertical="center" wrapText="1"/>
    </xf>
    <xf numFmtId="0" fontId="55" fillId="34" borderId="68" xfId="0" applyFont="1" applyFill="1" applyBorder="1" applyAlignment="1">
      <alignment vertical="center" wrapText="1"/>
    </xf>
    <xf numFmtId="176" fontId="55" fillId="34" borderId="73" xfId="0" applyNumberFormat="1" applyFont="1" applyFill="1" applyBorder="1" applyAlignment="1">
      <alignment vertical="center" shrinkToFit="1"/>
    </xf>
    <xf numFmtId="176" fontId="55" fillId="0" borderId="73" xfId="0" applyNumberFormat="1" applyFont="1" applyBorder="1" applyAlignment="1">
      <alignment vertical="center" shrinkToFit="1"/>
    </xf>
    <xf numFmtId="176" fontId="55" fillId="0" borderId="73" xfId="0" applyNumberFormat="1" applyFont="1" applyFill="1" applyBorder="1" applyAlignment="1">
      <alignment vertical="center" shrinkToFit="1"/>
    </xf>
    <xf numFmtId="176" fontId="55" fillId="0" borderId="74" xfId="0" applyNumberFormat="1" applyFont="1" applyBorder="1" applyAlignment="1">
      <alignment vertical="center" shrinkToFit="1"/>
    </xf>
    <xf numFmtId="182" fontId="55" fillId="0" borderId="11" xfId="0" applyNumberFormat="1" applyFont="1" applyFill="1" applyBorder="1" applyAlignment="1">
      <alignment vertical="center" wrapText="1"/>
    </xf>
    <xf numFmtId="180" fontId="55" fillId="34" borderId="11" xfId="0" applyNumberFormat="1" applyFont="1" applyFill="1" applyBorder="1" applyAlignment="1">
      <alignment vertical="center" wrapText="1"/>
    </xf>
    <xf numFmtId="0" fontId="55" fillId="0" borderId="19" xfId="0" applyFont="1" applyBorder="1" applyAlignment="1">
      <alignment horizontal="center" vertical="center" wrapText="1"/>
    </xf>
    <xf numFmtId="0" fontId="55" fillId="0" borderId="32" xfId="0" applyFont="1" applyBorder="1" applyAlignment="1">
      <alignment horizontal="center" vertical="center" wrapText="1"/>
    </xf>
    <xf numFmtId="0" fontId="55" fillId="0" borderId="23" xfId="0" applyFont="1" applyBorder="1" applyAlignment="1">
      <alignment horizontal="center" vertical="center" wrapText="1"/>
    </xf>
    <xf numFmtId="182" fontId="54" fillId="0" borderId="31" xfId="0" applyNumberFormat="1" applyFont="1" applyBorder="1" applyAlignment="1">
      <alignment vertical="center" wrapText="1"/>
    </xf>
    <xf numFmtId="180" fontId="54" fillId="0" borderId="31" xfId="0" applyNumberFormat="1" applyFont="1" applyBorder="1" applyAlignment="1">
      <alignment vertical="center" wrapText="1"/>
    </xf>
    <xf numFmtId="176" fontId="44" fillId="0" borderId="7" xfId="0" applyNumberFormat="1" applyFont="1" applyBorder="1" applyAlignment="1">
      <alignment vertical="center" wrapText="1"/>
    </xf>
    <xf numFmtId="176" fontId="44" fillId="0" borderId="0" xfId="0" applyNumberFormat="1" applyFont="1" applyBorder="1" applyAlignment="1">
      <alignment vertical="center" wrapText="1"/>
    </xf>
    <xf numFmtId="176" fontId="44" fillId="0" borderId="5" xfId="0" applyNumberFormat="1" applyFont="1" applyBorder="1" applyAlignment="1">
      <alignment vertical="center" wrapText="1"/>
    </xf>
    <xf numFmtId="176" fontId="44" fillId="0" borderId="7" xfId="0" applyNumberFormat="1" applyFont="1" applyBorder="1" applyAlignment="1">
      <alignment vertical="center"/>
    </xf>
    <xf numFmtId="176" fontId="44" fillId="0" borderId="0" xfId="0" applyNumberFormat="1" applyFont="1" applyBorder="1" applyAlignment="1">
      <alignment vertical="center"/>
    </xf>
    <xf numFmtId="176" fontId="44" fillId="0" borderId="5" xfId="0" applyNumberFormat="1" applyFont="1" applyBorder="1" applyAlignment="1">
      <alignment vertical="center"/>
    </xf>
    <xf numFmtId="176" fontId="44" fillId="33" borderId="1" xfId="0" applyNumberFormat="1" applyFont="1" applyFill="1" applyBorder="1" applyAlignment="1">
      <alignment vertical="center" shrinkToFit="1"/>
    </xf>
    <xf numFmtId="181" fontId="44" fillId="33" borderId="11" xfId="0" applyNumberFormat="1" applyFont="1" applyFill="1" applyBorder="1" applyAlignment="1">
      <alignment vertical="center" shrinkToFit="1"/>
    </xf>
    <xf numFmtId="0" fontId="36" fillId="34" borderId="9" xfId="0" applyFont="1" applyFill="1" applyBorder="1" applyAlignment="1">
      <alignment horizontal="left" vertical="center" wrapText="1"/>
    </xf>
    <xf numFmtId="176" fontId="55" fillId="0" borderId="81" xfId="0" applyNumberFormat="1" applyFont="1" applyBorder="1" applyAlignment="1">
      <alignment vertical="center" shrinkToFit="1"/>
    </xf>
    <xf numFmtId="176" fontId="55" fillId="0" borderId="72" xfId="0" applyNumberFormat="1" applyFont="1" applyFill="1" applyBorder="1" applyAlignment="1">
      <alignment vertical="center" shrinkToFit="1"/>
    </xf>
    <xf numFmtId="176" fontId="55" fillId="0" borderId="64" xfId="0" applyNumberFormat="1" applyFont="1" applyFill="1" applyBorder="1" applyAlignment="1">
      <alignment vertical="center" shrinkToFit="1"/>
    </xf>
    <xf numFmtId="176" fontId="55" fillId="0" borderId="66" xfId="0" applyNumberFormat="1" applyFont="1" applyBorder="1" applyAlignment="1">
      <alignment vertical="center" shrinkToFit="1"/>
    </xf>
    <xf numFmtId="176" fontId="55" fillId="0" borderId="65" xfId="0" applyNumberFormat="1" applyFont="1" applyBorder="1" applyAlignment="1">
      <alignment vertical="center" shrinkToFit="1"/>
    </xf>
    <xf numFmtId="0" fontId="44" fillId="34" borderId="82" xfId="0" applyFont="1" applyFill="1" applyBorder="1" applyAlignment="1">
      <alignment vertical="top" wrapText="1"/>
    </xf>
    <xf numFmtId="0" fontId="44" fillId="34" borderId="1" xfId="0" applyFont="1" applyFill="1" applyBorder="1" applyAlignment="1">
      <alignment vertical="top" wrapText="1"/>
    </xf>
    <xf numFmtId="176" fontId="44" fillId="34" borderId="83" xfId="0" applyNumberFormat="1" applyFont="1" applyFill="1" applyBorder="1" applyAlignment="1">
      <alignment vertical="top" shrinkToFit="1"/>
    </xf>
    <xf numFmtId="176" fontId="44" fillId="34" borderId="84" xfId="0" applyNumberFormat="1" applyFont="1" applyFill="1" applyBorder="1" applyAlignment="1">
      <alignment vertical="top" shrinkToFit="1"/>
    </xf>
    <xf numFmtId="176" fontId="44" fillId="34" borderId="85" xfId="0" applyNumberFormat="1" applyFont="1" applyFill="1" applyBorder="1" applyAlignment="1">
      <alignment vertical="top" shrinkToFit="1"/>
    </xf>
    <xf numFmtId="176" fontId="44" fillId="34" borderId="16" xfId="0" applyNumberFormat="1" applyFont="1" applyFill="1" applyBorder="1" applyAlignment="1">
      <alignment vertical="top" shrinkToFit="1"/>
    </xf>
    <xf numFmtId="176" fontId="44" fillId="34" borderId="11" xfId="0" applyNumberFormat="1" applyFont="1" applyFill="1" applyBorder="1" applyAlignment="1">
      <alignment vertical="top" shrinkToFit="1"/>
    </xf>
    <xf numFmtId="176" fontId="44" fillId="34" borderId="14" xfId="0" applyNumberFormat="1" applyFont="1" applyFill="1" applyBorder="1" applyAlignment="1">
      <alignment vertical="top" shrinkToFit="1"/>
    </xf>
    <xf numFmtId="181" fontId="44" fillId="34" borderId="18" xfId="0" applyNumberFormat="1" applyFont="1" applyFill="1" applyBorder="1" applyAlignment="1">
      <alignment vertical="top" shrinkToFit="1"/>
    </xf>
    <xf numFmtId="181" fontId="44" fillId="34" borderId="86" xfId="0" applyNumberFormat="1" applyFont="1" applyFill="1" applyBorder="1" applyAlignment="1">
      <alignment vertical="top" shrinkToFit="1"/>
    </xf>
    <xf numFmtId="178" fontId="44" fillId="34" borderId="83" xfId="0" applyNumberFormat="1" applyFont="1" applyFill="1" applyBorder="1" applyAlignment="1">
      <alignment vertical="top" shrinkToFit="1"/>
    </xf>
    <xf numFmtId="178" fontId="44" fillId="34" borderId="85" xfId="0" applyNumberFormat="1" applyFont="1" applyFill="1" applyBorder="1" applyAlignment="1">
      <alignment vertical="top" shrinkToFit="1"/>
    </xf>
    <xf numFmtId="178" fontId="44" fillId="34" borderId="16" xfId="0" applyNumberFormat="1" applyFont="1" applyFill="1" applyBorder="1" applyAlignment="1">
      <alignment vertical="top" shrinkToFit="1"/>
    </xf>
    <xf numFmtId="178" fontId="44" fillId="34" borderId="14" xfId="0" applyNumberFormat="1" applyFont="1" applyFill="1" applyBorder="1" applyAlignment="1">
      <alignment vertical="top" shrinkToFit="1"/>
    </xf>
    <xf numFmtId="0" fontId="55" fillId="34" borderId="67" xfId="0" applyFont="1" applyFill="1" applyBorder="1" applyAlignment="1">
      <alignment vertical="center" wrapText="1"/>
    </xf>
    <xf numFmtId="0" fontId="33" fillId="35" borderId="0" xfId="0" applyFont="1" applyFill="1">
      <alignment vertical="center"/>
    </xf>
    <xf numFmtId="0" fontId="0" fillId="35" borderId="0" xfId="0" applyFont="1" applyFill="1">
      <alignment vertical="center"/>
    </xf>
    <xf numFmtId="0" fontId="0" fillId="35" borderId="0" xfId="0" applyFont="1" applyFill="1" applyAlignment="1">
      <alignment vertical="center" wrapText="1"/>
    </xf>
    <xf numFmtId="0" fontId="0" fillId="35" borderId="0" xfId="0" applyFont="1" applyFill="1" applyAlignment="1">
      <alignment horizontal="left" vertical="center"/>
    </xf>
    <xf numFmtId="0" fontId="19" fillId="34" borderId="0" xfId="0" applyFont="1" applyFill="1" applyAlignment="1">
      <alignment horizontal="left" vertical="center"/>
    </xf>
    <xf numFmtId="0" fontId="44" fillId="0" borderId="1" xfId="0" applyFont="1" applyBorder="1" applyAlignment="1">
      <alignment horizontal="right" vertical="top"/>
    </xf>
    <xf numFmtId="0" fontId="44" fillId="0" borderId="7" xfId="0" applyFont="1" applyBorder="1" applyAlignment="1">
      <alignment vertical="center"/>
    </xf>
    <xf numFmtId="0" fontId="44" fillId="0" borderId="0" xfId="0" applyFont="1" applyBorder="1" applyAlignment="1">
      <alignment vertical="center"/>
    </xf>
    <xf numFmtId="0" fontId="44" fillId="0" borderId="11" xfId="0" applyFont="1" applyBorder="1" applyAlignment="1">
      <alignment vertical="center"/>
    </xf>
    <xf numFmtId="0" fontId="44" fillId="0" borderId="9" xfId="0" applyFont="1" applyBorder="1" applyAlignment="1">
      <alignment vertical="center"/>
    </xf>
    <xf numFmtId="0" fontId="44" fillId="0" borderId="14" xfId="0" applyFont="1" applyBorder="1" applyAlignment="1">
      <alignment vertical="center"/>
    </xf>
    <xf numFmtId="0" fontId="44" fillId="0" borderId="1" xfId="0" applyFont="1" applyBorder="1" applyAlignment="1">
      <alignment vertical="center"/>
    </xf>
    <xf numFmtId="0" fontId="55" fillId="34" borderId="9" xfId="0" applyFont="1" applyFill="1" applyBorder="1" applyAlignment="1">
      <alignment horizontal="left" vertical="center" wrapText="1"/>
    </xf>
    <xf numFmtId="0" fontId="28" fillId="34" borderId="0" xfId="0" applyFont="1" applyFill="1" applyBorder="1" applyAlignment="1">
      <alignment vertical="center" wrapText="1"/>
    </xf>
    <xf numFmtId="0" fontId="47" fillId="34" borderId="32" xfId="0" applyFont="1" applyFill="1" applyBorder="1" applyAlignment="1">
      <alignment vertical="center" wrapText="1"/>
    </xf>
    <xf numFmtId="0" fontId="37" fillId="0" borderId="1" xfId="0" applyFont="1" applyBorder="1" applyAlignment="1">
      <alignment vertical="center"/>
    </xf>
    <xf numFmtId="0" fontId="35" fillId="0" borderId="0" xfId="0" applyFont="1" applyAlignment="1">
      <alignment vertical="center" wrapText="1"/>
    </xf>
    <xf numFmtId="0" fontId="57" fillId="0" borderId="0" xfId="0" applyFont="1">
      <alignment vertical="center"/>
    </xf>
    <xf numFmtId="0" fontId="41" fillId="0" borderId="25" xfId="0" applyFont="1" applyBorder="1" applyAlignment="1">
      <alignment horizontal="center" vertical="center"/>
    </xf>
    <xf numFmtId="0" fontId="41" fillId="0" borderId="27" xfId="0" applyFont="1" applyBorder="1" applyAlignment="1">
      <alignment horizontal="center" vertical="center"/>
    </xf>
    <xf numFmtId="0" fontId="43" fillId="34" borderId="0" xfId="0" applyFont="1" applyFill="1" applyAlignment="1">
      <alignment horizontal="center" vertical="center"/>
    </xf>
    <xf numFmtId="0" fontId="41" fillId="34" borderId="32" xfId="0" applyFont="1" applyFill="1" applyBorder="1" applyAlignment="1">
      <alignment horizontal="right" vertical="center"/>
    </xf>
    <xf numFmtId="0" fontId="41" fillId="0" borderId="29" xfId="0" applyFont="1" applyBorder="1" applyAlignment="1">
      <alignment horizontal="center" vertical="center"/>
    </xf>
    <xf numFmtId="0" fontId="41" fillId="0" borderId="22" xfId="0" applyFont="1" applyBorder="1" applyAlignment="1">
      <alignment horizontal="center" vertical="center"/>
    </xf>
    <xf numFmtId="0" fontId="41" fillId="0" borderId="20" xfId="0" applyFont="1" applyBorder="1" applyAlignment="1">
      <alignment horizontal="center" vertical="center"/>
    </xf>
    <xf numFmtId="0" fontId="19" fillId="34" borderId="0" xfId="0" applyFont="1" applyFill="1" applyAlignment="1">
      <alignment horizontal="center" vertical="center"/>
    </xf>
    <xf numFmtId="0" fontId="35" fillId="0" borderId="0" xfId="0" applyFont="1" applyAlignment="1">
      <alignment vertical="center" wrapText="1"/>
    </xf>
    <xf numFmtId="0" fontId="35" fillId="34" borderId="0" xfId="0" applyFont="1" applyFill="1" applyAlignment="1">
      <alignment horizontal="distributed" vertical="center"/>
    </xf>
    <xf numFmtId="58" fontId="35" fillId="34" borderId="0" xfId="0" applyNumberFormat="1" applyFont="1" applyFill="1" applyAlignment="1">
      <alignment horizontal="distributed" vertical="center"/>
    </xf>
    <xf numFmtId="58" fontId="35" fillId="0" borderId="0" xfId="0" applyNumberFormat="1" applyFont="1" applyAlignment="1">
      <alignment horizontal="distributed" vertical="center"/>
    </xf>
    <xf numFmtId="0" fontId="35" fillId="0" borderId="0" xfId="0" applyNumberFormat="1" applyFont="1" applyAlignment="1">
      <alignment horizontal="distributed" vertical="center"/>
    </xf>
    <xf numFmtId="0" fontId="35" fillId="34" borderId="0" xfId="0" applyFont="1" applyFill="1" applyAlignment="1">
      <alignment horizontal="right" vertical="center"/>
    </xf>
    <xf numFmtId="0" fontId="5" fillId="34" borderId="0" xfId="0" applyFont="1" applyFill="1" applyAlignment="1">
      <alignment horizontal="center" vertical="center"/>
    </xf>
    <xf numFmtId="0" fontId="34" fillId="34" borderId="0" xfId="0" applyFont="1" applyFill="1" applyAlignment="1">
      <alignment horizontal="center" vertical="center"/>
    </xf>
    <xf numFmtId="0" fontId="19" fillId="34" borderId="0" xfId="0" applyFont="1" applyFill="1" applyAlignment="1">
      <alignment horizontal="left" vertical="center"/>
    </xf>
    <xf numFmtId="177" fontId="56" fillId="34" borderId="0" xfId="0" applyNumberFormat="1" applyFont="1" applyFill="1" applyAlignment="1">
      <alignment horizontal="right" vertical="center" shrinkToFit="1"/>
    </xf>
    <xf numFmtId="0" fontId="30" fillId="0" borderId="0" xfId="0" applyFont="1" applyAlignment="1">
      <alignment horizontal="center" vertical="center"/>
    </xf>
    <xf numFmtId="0" fontId="28" fillId="0" borderId="76" xfId="0" applyFont="1" applyBorder="1" applyAlignment="1">
      <alignment horizontal="center" vertical="center" wrapText="1"/>
    </xf>
    <xf numFmtId="0" fontId="28" fillId="0" borderId="77" xfId="0" applyFont="1" applyBorder="1" applyAlignment="1">
      <alignment horizontal="center" vertical="center" wrapText="1"/>
    </xf>
    <xf numFmtId="0" fontId="28" fillId="0" borderId="71" xfId="0" applyFont="1" applyBorder="1" applyAlignment="1">
      <alignment horizontal="center" vertical="center" wrapText="1"/>
    </xf>
    <xf numFmtId="0" fontId="28" fillId="0" borderId="78" xfId="0" applyFont="1" applyBorder="1" applyAlignment="1">
      <alignment horizontal="center" vertical="center" wrapText="1"/>
    </xf>
    <xf numFmtId="0" fontId="45" fillId="34" borderId="75" xfId="0" applyFont="1" applyFill="1" applyBorder="1" applyAlignment="1">
      <alignment horizontal="left" vertical="center" shrinkToFit="1"/>
    </xf>
    <xf numFmtId="0" fontId="28" fillId="0" borderId="31" xfId="0" applyFont="1" applyBorder="1" applyAlignment="1">
      <alignment horizontal="center" vertical="center" wrapText="1"/>
    </xf>
    <xf numFmtId="0" fontId="55" fillId="34" borderId="29" xfId="0" applyFont="1" applyFill="1" applyBorder="1" applyAlignment="1">
      <alignment horizontal="center" vertical="center" wrapText="1"/>
    </xf>
    <xf numFmtId="0" fontId="55" fillId="34" borderId="20" xfId="0" applyFont="1" applyFill="1" applyBorder="1" applyAlignment="1">
      <alignment horizontal="center" vertical="center" wrapText="1"/>
    </xf>
    <xf numFmtId="0" fontId="55" fillId="34" borderId="22" xfId="0" applyFont="1" applyFill="1" applyBorder="1" applyAlignment="1">
      <alignment horizontal="center" vertical="center" wrapText="1"/>
    </xf>
    <xf numFmtId="0" fontId="36" fillId="0" borderId="31" xfId="0" applyFont="1" applyBorder="1" applyAlignment="1">
      <alignment horizontal="center" vertical="center" wrapText="1"/>
    </xf>
    <xf numFmtId="0" fontId="40" fillId="0" borderId="31" xfId="0" applyFont="1" applyBorder="1" applyAlignment="1">
      <alignment horizontal="center" vertical="center" wrapText="1"/>
    </xf>
    <xf numFmtId="0" fontId="55" fillId="34" borderId="29" xfId="0" applyFont="1" applyFill="1" applyBorder="1" applyAlignment="1">
      <alignment vertical="center" wrapText="1"/>
    </xf>
    <xf numFmtId="0" fontId="55" fillId="34" borderId="20" xfId="0" applyFont="1" applyFill="1" applyBorder="1" applyAlignment="1">
      <alignment vertical="center" wrapText="1"/>
    </xf>
    <xf numFmtId="0" fontId="55" fillId="34" borderId="22" xfId="0" applyFont="1" applyFill="1" applyBorder="1" applyAlignment="1">
      <alignment vertical="center" wrapText="1"/>
    </xf>
    <xf numFmtId="0" fontId="28" fillId="0" borderId="26" xfId="0" applyFont="1" applyBorder="1" applyAlignment="1">
      <alignment vertical="center" wrapText="1"/>
    </xf>
    <xf numFmtId="0" fontId="28" fillId="0" borderId="27" xfId="0" applyFont="1" applyBorder="1" applyAlignment="1">
      <alignment vertical="center" wrapText="1"/>
    </xf>
    <xf numFmtId="182" fontId="28" fillId="34" borderId="9" xfId="0" applyNumberFormat="1" applyFont="1" applyFill="1" applyBorder="1" applyAlignment="1">
      <alignment vertical="center" wrapText="1"/>
    </xf>
    <xf numFmtId="182" fontId="28" fillId="34" borderId="18" xfId="0" applyNumberFormat="1" applyFont="1" applyFill="1" applyBorder="1" applyAlignment="1">
      <alignment vertical="center" wrapText="1"/>
    </xf>
    <xf numFmtId="0" fontId="3" fillId="0" borderId="31" xfId="0" applyFont="1" applyBorder="1" applyAlignment="1">
      <alignment vertical="center" wrapText="1"/>
    </xf>
    <xf numFmtId="0" fontId="36" fillId="0" borderId="31" xfId="0" applyFont="1" applyBorder="1" applyAlignment="1">
      <alignment vertical="center" wrapText="1"/>
    </xf>
    <xf numFmtId="183" fontId="55" fillId="34" borderId="9" xfId="0" applyNumberFormat="1" applyFont="1" applyFill="1" applyBorder="1" applyAlignment="1">
      <alignment horizontal="right" vertical="center" wrapText="1"/>
    </xf>
    <xf numFmtId="183" fontId="55" fillId="34" borderId="0" xfId="0" applyNumberFormat="1" applyFont="1" applyFill="1" applyBorder="1" applyAlignment="1">
      <alignment horizontal="right" vertical="center" wrapText="1"/>
    </xf>
    <xf numFmtId="183" fontId="55" fillId="34" borderId="18" xfId="0" applyNumberFormat="1" applyFont="1" applyFill="1" applyBorder="1" applyAlignment="1">
      <alignment horizontal="right" vertical="center" wrapText="1"/>
    </xf>
    <xf numFmtId="0" fontId="55" fillId="34" borderId="32" xfId="0" applyFont="1" applyFill="1" applyBorder="1" applyAlignment="1">
      <alignment vertical="center" wrapText="1"/>
    </xf>
    <xf numFmtId="181" fontId="28" fillId="34" borderId="9" xfId="0" applyNumberFormat="1" applyFont="1" applyFill="1" applyBorder="1" applyAlignment="1">
      <alignment vertical="center" wrapText="1"/>
    </xf>
    <xf numFmtId="181" fontId="28" fillId="34" borderId="18" xfId="0" applyNumberFormat="1" applyFont="1" applyFill="1" applyBorder="1" applyAlignment="1">
      <alignment vertical="center" wrapText="1"/>
    </xf>
    <xf numFmtId="0" fontId="28" fillId="0" borderId="30" xfId="0" applyFont="1" applyBorder="1" applyAlignment="1">
      <alignment horizontal="center" vertical="center" wrapText="1"/>
    </xf>
    <xf numFmtId="182" fontId="28" fillId="0" borderId="31" xfId="0" applyNumberFormat="1" applyFont="1" applyBorder="1" applyAlignment="1">
      <alignment vertical="center" wrapText="1"/>
    </xf>
    <xf numFmtId="0" fontId="28" fillId="0" borderId="29" xfId="0" applyFont="1" applyBorder="1" applyAlignment="1">
      <alignment horizontal="center" vertical="center" wrapText="1"/>
    </xf>
    <xf numFmtId="0" fontId="28" fillId="0" borderId="20" xfId="0" applyFont="1" applyBorder="1" applyAlignment="1">
      <alignment horizontal="center" vertical="center" wrapText="1"/>
    </xf>
    <xf numFmtId="0" fontId="28" fillId="0" borderId="22" xfId="0" applyFont="1" applyBorder="1" applyAlignment="1">
      <alignment horizontal="center" vertical="center" wrapText="1"/>
    </xf>
    <xf numFmtId="0" fontId="36" fillId="0" borderId="25" xfId="0" applyFont="1" applyBorder="1" applyAlignment="1">
      <alignment vertical="center" wrapText="1"/>
    </xf>
    <xf numFmtId="0" fontId="36" fillId="0" borderId="26" xfId="0" applyFont="1" applyBorder="1" applyAlignment="1">
      <alignment vertical="center" wrapText="1"/>
    </xf>
    <xf numFmtId="0" fontId="36" fillId="0" borderId="27" xfId="0" applyFont="1" applyBorder="1" applyAlignment="1">
      <alignment vertical="center" wrapText="1"/>
    </xf>
    <xf numFmtId="0" fontId="31" fillId="34" borderId="25" xfId="0" applyFont="1" applyFill="1" applyBorder="1" applyAlignment="1">
      <alignment vertical="center" wrapText="1"/>
    </xf>
    <xf numFmtId="0" fontId="31" fillId="34" borderId="26" xfId="0" applyFont="1" applyFill="1" applyBorder="1" applyAlignment="1">
      <alignment vertical="center" wrapText="1"/>
    </xf>
    <xf numFmtId="0" fontId="31" fillId="34" borderId="27" xfId="0" applyFont="1" applyFill="1" applyBorder="1" applyAlignment="1">
      <alignment vertical="center" wrapText="1"/>
    </xf>
    <xf numFmtId="0" fontId="31" fillId="34" borderId="9" xfId="0" applyFont="1" applyFill="1" applyBorder="1" applyAlignment="1">
      <alignment vertical="center" wrapText="1"/>
    </xf>
    <xf numFmtId="0" fontId="31" fillId="34" borderId="0" xfId="0" applyFont="1" applyFill="1" applyBorder="1" applyAlignment="1">
      <alignment vertical="center" wrapText="1"/>
    </xf>
    <xf numFmtId="0" fontId="31" fillId="34" borderId="18" xfId="0" applyFont="1" applyFill="1" applyBorder="1" applyAlignment="1">
      <alignment vertical="center" wrapText="1"/>
    </xf>
    <xf numFmtId="0" fontId="31" fillId="34" borderId="19" xfId="0" applyFont="1" applyFill="1" applyBorder="1" applyAlignment="1">
      <alignment vertical="center" wrapText="1"/>
    </xf>
    <xf numFmtId="0" fontId="31" fillId="34" borderId="32" xfId="0" applyFont="1" applyFill="1" applyBorder="1" applyAlignment="1">
      <alignment vertical="center" wrapText="1"/>
    </xf>
    <xf numFmtId="0" fontId="31" fillId="34" borderId="23" xfId="0" applyFont="1" applyFill="1" applyBorder="1" applyAlignment="1">
      <alignment vertical="center" wrapText="1"/>
    </xf>
    <xf numFmtId="0" fontId="31" fillId="0" borderId="0" xfId="0" applyFont="1" applyAlignment="1">
      <alignment horizontal="center" vertical="center" wrapText="1"/>
    </xf>
    <xf numFmtId="0" fontId="36" fillId="0" borderId="9" xfId="0" applyFont="1" applyBorder="1" applyAlignment="1">
      <alignment vertical="center" wrapText="1"/>
    </xf>
    <xf numFmtId="0" fontId="36" fillId="0" borderId="0" xfId="0" applyFont="1" applyBorder="1" applyAlignment="1">
      <alignment vertical="center" wrapText="1"/>
    </xf>
    <xf numFmtId="0" fontId="36" fillId="0" borderId="18" xfId="0" applyFont="1" applyBorder="1" applyAlignment="1">
      <alignment vertical="center" wrapText="1"/>
    </xf>
    <xf numFmtId="183" fontId="54" fillId="0" borderId="29" xfId="0" applyNumberFormat="1" applyFont="1" applyBorder="1" applyAlignment="1">
      <alignment vertical="center" wrapText="1"/>
    </xf>
    <xf numFmtId="183" fontId="54" fillId="0" borderId="20" xfId="0" applyNumberFormat="1" applyFont="1" applyBorder="1" applyAlignment="1">
      <alignment vertical="center" wrapText="1"/>
    </xf>
    <xf numFmtId="183" fontId="54" fillId="0" borderId="22" xfId="0" applyNumberFormat="1" applyFont="1" applyBorder="1" applyAlignment="1">
      <alignment vertical="center" wrapText="1"/>
    </xf>
    <xf numFmtId="0" fontId="31" fillId="0" borderId="0" xfId="0" applyFont="1" applyAlignment="1">
      <alignment vertical="center" wrapText="1"/>
    </xf>
    <xf numFmtId="0" fontId="48" fillId="0" borderId="29" xfId="0" applyFont="1" applyBorder="1" applyAlignment="1">
      <alignment horizontal="center" vertical="center" shrinkToFit="1"/>
    </xf>
    <xf numFmtId="0" fontId="48" fillId="0" borderId="22" xfId="0" applyFont="1" applyBorder="1" applyAlignment="1">
      <alignment horizontal="center" vertical="center" shrinkToFit="1"/>
    </xf>
    <xf numFmtId="0" fontId="36" fillId="34" borderId="9" xfId="0" applyFont="1" applyFill="1" applyBorder="1" applyAlignment="1">
      <alignment horizontal="center" vertical="center" wrapText="1"/>
    </xf>
    <xf numFmtId="0" fontId="36" fillId="34" borderId="18" xfId="0" applyFont="1" applyFill="1" applyBorder="1" applyAlignment="1">
      <alignment horizontal="center" vertical="center" wrapText="1"/>
    </xf>
    <xf numFmtId="0" fontId="36" fillId="34" borderId="9" xfId="0" applyFont="1" applyFill="1" applyBorder="1" applyAlignment="1">
      <alignment horizontal="left" vertical="center" wrapText="1"/>
    </xf>
    <xf numFmtId="0" fontId="36" fillId="34" borderId="18" xfId="0" applyFont="1" applyFill="1" applyBorder="1" applyAlignment="1">
      <alignment horizontal="left" vertical="center" wrapText="1"/>
    </xf>
    <xf numFmtId="0" fontId="54" fillId="0" borderId="29" xfId="0" applyFont="1" applyBorder="1" applyAlignment="1">
      <alignment horizontal="left" vertical="center" wrapText="1"/>
    </xf>
    <xf numFmtId="0" fontId="54" fillId="0" borderId="20" xfId="0" applyFont="1" applyBorder="1" applyAlignment="1">
      <alignment horizontal="left" vertical="center" wrapText="1"/>
    </xf>
    <xf numFmtId="0" fontId="36" fillId="0" borderId="25" xfId="0" applyFont="1" applyBorder="1" applyAlignment="1">
      <alignment horizontal="right" vertical="center" wrapText="1"/>
    </xf>
    <xf numFmtId="0" fontId="36" fillId="0" borderId="26" xfId="0" applyFont="1" applyBorder="1" applyAlignment="1">
      <alignment horizontal="right" vertical="center" wrapText="1"/>
    </xf>
    <xf numFmtId="0" fontId="36" fillId="0" borderId="27" xfId="0" applyFont="1" applyBorder="1" applyAlignment="1">
      <alignment horizontal="right" vertical="center" wrapText="1"/>
    </xf>
    <xf numFmtId="183" fontId="54" fillId="0" borderId="9" xfId="0" applyNumberFormat="1" applyFont="1" applyBorder="1" applyAlignment="1">
      <alignment horizontal="right" vertical="center" wrapText="1"/>
    </xf>
    <xf numFmtId="183" fontId="54" fillId="0" borderId="0" xfId="0" applyNumberFormat="1" applyFont="1" applyBorder="1" applyAlignment="1">
      <alignment horizontal="right" vertical="center" wrapText="1"/>
    </xf>
    <xf numFmtId="183" fontId="54" fillId="0" borderId="18" xfId="0" applyNumberFormat="1" applyFont="1" applyBorder="1" applyAlignment="1">
      <alignment horizontal="right" vertical="center" wrapText="1"/>
    </xf>
    <xf numFmtId="0" fontId="36" fillId="0" borderId="9" xfId="0" applyFont="1" applyBorder="1" applyAlignment="1">
      <alignment horizontal="center" vertical="center" wrapText="1"/>
    </xf>
    <xf numFmtId="0" fontId="36" fillId="0" borderId="18" xfId="0" applyFont="1" applyBorder="1" applyAlignment="1">
      <alignment horizontal="center" vertical="center" wrapText="1"/>
    </xf>
    <xf numFmtId="0" fontId="28" fillId="34" borderId="9" xfId="0" applyFont="1" applyFill="1" applyBorder="1" applyAlignment="1">
      <alignment vertical="center" wrapText="1"/>
    </xf>
    <xf numFmtId="0" fontId="28" fillId="34" borderId="0" xfId="0" applyFont="1" applyFill="1" applyBorder="1" applyAlignment="1">
      <alignment vertical="center" wrapText="1"/>
    </xf>
    <xf numFmtId="0" fontId="28" fillId="34" borderId="18" xfId="0" applyFont="1" applyFill="1" applyBorder="1" applyAlignment="1">
      <alignment vertical="center" wrapText="1"/>
    </xf>
    <xf numFmtId="182" fontId="54" fillId="0" borderId="29" xfId="0" applyNumberFormat="1" applyFont="1" applyBorder="1" applyAlignment="1">
      <alignment vertical="center" wrapText="1"/>
    </xf>
    <xf numFmtId="182" fontId="54" fillId="0" borderId="22" xfId="0" applyNumberFormat="1" applyFont="1" applyBorder="1" applyAlignment="1">
      <alignment vertical="center" wrapText="1"/>
    </xf>
    <xf numFmtId="0" fontId="36" fillId="0" borderId="31" xfId="0" applyFont="1" applyBorder="1" applyAlignment="1">
      <alignment horizontal="left" vertical="center" wrapText="1"/>
    </xf>
    <xf numFmtId="0" fontId="31" fillId="0" borderId="0" xfId="0" applyFont="1" applyBorder="1" applyAlignment="1">
      <alignment vertical="center" wrapText="1"/>
    </xf>
    <xf numFmtId="0" fontId="55" fillId="34" borderId="31" xfId="0" applyFont="1" applyFill="1" applyBorder="1" applyAlignment="1">
      <alignment vertical="center" wrapText="1"/>
    </xf>
    <xf numFmtId="0" fontId="28" fillId="0" borderId="11" xfId="0" applyFont="1" applyBorder="1" applyAlignment="1">
      <alignment horizontal="center" vertical="center" textRotation="255" wrapText="1"/>
    </xf>
    <xf numFmtId="0" fontId="55" fillId="34" borderId="0" xfId="0" applyFont="1" applyFill="1" applyBorder="1" applyAlignment="1">
      <alignment vertical="center" wrapText="1"/>
    </xf>
    <xf numFmtId="181" fontId="55" fillId="34" borderId="9" xfId="0" applyNumberFormat="1" applyFont="1" applyFill="1" applyBorder="1" applyAlignment="1">
      <alignment vertical="center" wrapText="1"/>
    </xf>
    <xf numFmtId="181" fontId="55" fillId="34" borderId="18" xfId="0" applyNumberFormat="1" applyFont="1" applyFill="1" applyBorder="1" applyAlignment="1">
      <alignment vertical="center" wrapText="1"/>
    </xf>
    <xf numFmtId="0" fontId="3" fillId="0" borderId="9" xfId="0" applyFont="1" applyFill="1" applyBorder="1" applyAlignment="1">
      <alignment horizontal="right" vertical="center" wrapText="1"/>
    </xf>
    <xf numFmtId="0" fontId="28" fillId="0" borderId="0" xfId="0" applyFont="1" applyFill="1" applyBorder="1" applyAlignment="1">
      <alignment horizontal="right" vertical="center" wrapText="1"/>
    </xf>
    <xf numFmtId="0" fontId="3" fillId="0" borderId="19" xfId="0" applyFont="1" applyFill="1" applyBorder="1" applyAlignment="1">
      <alignment horizontal="right" vertical="center" wrapText="1"/>
    </xf>
    <xf numFmtId="0" fontId="28" fillId="0" borderId="32" xfId="0" applyFont="1" applyFill="1" applyBorder="1" applyAlignment="1">
      <alignment horizontal="right" vertical="center" wrapText="1"/>
    </xf>
    <xf numFmtId="0" fontId="28" fillId="34" borderId="20" xfId="0" applyFont="1" applyFill="1" applyBorder="1" applyAlignment="1">
      <alignment horizontal="right" vertical="center" wrapText="1"/>
    </xf>
    <xf numFmtId="0" fontId="36" fillId="0" borderId="0" xfId="0" applyFont="1" applyAlignment="1">
      <alignment vertical="top" wrapText="1"/>
    </xf>
    <xf numFmtId="0" fontId="28" fillId="0" borderId="29" xfId="0" applyFont="1" applyBorder="1" applyAlignment="1">
      <alignment vertical="center" wrapText="1"/>
    </xf>
    <xf numFmtId="0" fontId="28" fillId="0" borderId="20" xfId="0" applyFont="1" applyBorder="1" applyAlignment="1">
      <alignment vertical="center" wrapText="1"/>
    </xf>
    <xf numFmtId="0" fontId="28" fillId="0" borderId="22" xfId="0" applyFont="1" applyBorder="1" applyAlignment="1">
      <alignment vertical="center" wrapText="1"/>
    </xf>
    <xf numFmtId="0" fontId="28" fillId="0" borderId="0" xfId="0" applyFont="1" applyBorder="1" applyAlignment="1">
      <alignment vertical="center" wrapText="1"/>
    </xf>
    <xf numFmtId="0" fontId="28" fillId="0" borderId="9" xfId="0" applyFont="1" applyBorder="1" applyAlignment="1">
      <alignment horizontal="right" vertical="top" wrapText="1"/>
    </xf>
    <xf numFmtId="0" fontId="28" fillId="0" borderId="18" xfId="0" applyFont="1" applyBorder="1" applyAlignment="1">
      <alignment horizontal="right" vertical="top" wrapText="1"/>
    </xf>
    <xf numFmtId="181" fontId="54" fillId="0" borderId="31" xfId="0" applyNumberFormat="1" applyFont="1" applyBorder="1" applyAlignment="1">
      <alignment vertical="center" wrapText="1"/>
    </xf>
    <xf numFmtId="0" fontId="28" fillId="0" borderId="25" xfId="0" applyFont="1" applyBorder="1" applyAlignment="1">
      <alignment vertical="center" wrapText="1"/>
    </xf>
    <xf numFmtId="0" fontId="28" fillId="0" borderId="25" xfId="0" applyFont="1" applyBorder="1" applyAlignment="1">
      <alignment horizontal="right" vertical="top" wrapText="1"/>
    </xf>
    <xf numFmtId="0" fontId="28" fillId="0" borderId="27" xfId="0" applyFont="1" applyBorder="1" applyAlignment="1">
      <alignment horizontal="right" vertical="top" wrapText="1"/>
    </xf>
    <xf numFmtId="0" fontId="28" fillId="0" borderId="9" xfId="0" applyFont="1" applyBorder="1" applyAlignment="1">
      <alignment horizontal="center" vertical="center" textRotation="255" wrapText="1"/>
    </xf>
    <xf numFmtId="0" fontId="55" fillId="34" borderId="9" xfId="0" applyFont="1" applyFill="1" applyBorder="1" applyAlignment="1">
      <alignment vertical="center" wrapText="1"/>
    </xf>
    <xf numFmtId="0" fontId="55" fillId="34" borderId="18" xfId="0" applyFont="1" applyFill="1" applyBorder="1" applyAlignment="1">
      <alignment vertical="center" wrapText="1"/>
    </xf>
    <xf numFmtId="0" fontId="29" fillId="0" borderId="0" xfId="0" applyFont="1" applyAlignment="1">
      <alignment vertical="center" wrapText="1"/>
    </xf>
    <xf numFmtId="0" fontId="35" fillId="0" borderId="0" xfId="0" applyFont="1" applyAlignment="1">
      <alignment horizontal="right" vertical="center"/>
    </xf>
    <xf numFmtId="176" fontId="44" fillId="33" borderId="7" xfId="0" applyNumberFormat="1" applyFont="1" applyFill="1" applyBorder="1" applyAlignment="1">
      <alignment vertical="center" shrinkToFit="1"/>
    </xf>
    <xf numFmtId="176" fontId="44" fillId="33" borderId="0" xfId="0" applyNumberFormat="1" applyFont="1" applyFill="1" applyBorder="1" applyAlignment="1">
      <alignment vertical="center" shrinkToFit="1"/>
    </xf>
    <xf numFmtId="176" fontId="44" fillId="33" borderId="18" xfId="0" applyNumberFormat="1" applyFont="1" applyFill="1" applyBorder="1" applyAlignment="1">
      <alignment vertical="center" shrinkToFit="1"/>
    </xf>
    <xf numFmtId="176" fontId="44" fillId="33" borderId="9" xfId="0" applyNumberFormat="1" applyFont="1" applyFill="1" applyBorder="1" applyAlignment="1">
      <alignment vertical="center" shrinkToFit="1"/>
    </xf>
    <xf numFmtId="0" fontId="37" fillId="33" borderId="7" xfId="0" applyFont="1" applyFill="1" applyBorder="1" applyAlignment="1">
      <alignment vertical="center"/>
    </xf>
    <xf numFmtId="0" fontId="37" fillId="33" borderId="0" xfId="0" applyFont="1" applyFill="1" applyBorder="1" applyAlignment="1">
      <alignment vertical="center"/>
    </xf>
    <xf numFmtId="0" fontId="37" fillId="33" borderId="5" xfId="0" applyFont="1" applyFill="1" applyBorder="1" applyAlignment="1">
      <alignment vertical="center"/>
    </xf>
    <xf numFmtId="0" fontId="32" fillId="0" borderId="0" xfId="0" applyFont="1" applyBorder="1" applyAlignment="1">
      <alignment vertical="center" wrapText="1"/>
    </xf>
    <xf numFmtId="184" fontId="37" fillId="34" borderId="0" xfId="0" applyNumberFormat="1" applyFont="1" applyFill="1" applyBorder="1" applyAlignment="1">
      <alignment horizontal="right" vertical="center"/>
    </xf>
    <xf numFmtId="0" fontId="37" fillId="34" borderId="39" xfId="0" applyFont="1" applyFill="1" applyBorder="1" applyAlignment="1">
      <alignment horizontal="left" vertical="center" wrapText="1"/>
    </xf>
    <xf numFmtId="0" fontId="37" fillId="34" borderId="40" xfId="0" applyFont="1" applyFill="1" applyBorder="1" applyAlignment="1">
      <alignment horizontal="left" vertical="center" wrapText="1"/>
    </xf>
    <xf numFmtId="0" fontId="44" fillId="33" borderId="7" xfId="0" applyFont="1" applyFill="1" applyBorder="1" applyAlignment="1">
      <alignment vertical="center" wrapText="1"/>
    </xf>
    <xf numFmtId="0" fontId="44" fillId="33" borderId="0" xfId="0" applyFont="1" applyFill="1" applyBorder="1" applyAlignment="1">
      <alignment vertical="center" wrapText="1"/>
    </xf>
    <xf numFmtId="0" fontId="44" fillId="33" borderId="5" xfId="0" applyFont="1" applyFill="1" applyBorder="1" applyAlignment="1">
      <alignment vertical="center" wrapText="1"/>
    </xf>
    <xf numFmtId="0" fontId="37" fillId="0" borderId="38" xfId="0" applyFont="1" applyBorder="1" applyAlignment="1">
      <alignment horizontal="center" vertical="center"/>
    </xf>
    <xf numFmtId="0" fontId="37" fillId="0" borderId="39" xfId="0" applyFont="1" applyBorder="1" applyAlignment="1">
      <alignment horizontal="center" vertical="center"/>
    </xf>
    <xf numFmtId="0" fontId="37" fillId="0" borderId="40" xfId="0" applyFont="1" applyBorder="1" applyAlignment="1">
      <alignment horizontal="center" vertical="center"/>
    </xf>
    <xf numFmtId="0" fontId="37" fillId="0" borderId="4" xfId="0" applyFont="1" applyBorder="1" applyAlignment="1">
      <alignment horizontal="center" vertical="center"/>
    </xf>
    <xf numFmtId="0" fontId="37" fillId="0" borderId="8" xfId="0" applyFont="1" applyBorder="1" applyAlignment="1">
      <alignment horizontal="center" vertical="center"/>
    </xf>
    <xf numFmtId="0" fontId="37" fillId="0" borderId="6" xfId="0" applyFont="1" applyBorder="1" applyAlignment="1">
      <alignment horizontal="center" vertical="center"/>
    </xf>
    <xf numFmtId="0" fontId="32" fillId="0" borderId="44" xfId="0" applyFont="1" applyBorder="1" applyAlignment="1">
      <alignment horizontal="center" vertical="center" wrapText="1"/>
    </xf>
    <xf numFmtId="0" fontId="32" fillId="0" borderId="21" xfId="0" applyFont="1" applyBorder="1" applyAlignment="1">
      <alignment horizontal="center" vertical="center" wrapText="1"/>
    </xf>
    <xf numFmtId="0" fontId="44" fillId="0" borderId="13" xfId="0" applyFont="1" applyBorder="1" applyAlignment="1">
      <alignment vertical="center" shrinkToFit="1"/>
    </xf>
    <xf numFmtId="0" fontId="44" fillId="0" borderId="10" xfId="0" applyFont="1" applyBorder="1" applyAlignment="1">
      <alignment vertical="center" shrinkToFit="1"/>
    </xf>
    <xf numFmtId="0" fontId="44" fillId="0" borderId="12" xfId="0" applyFont="1" applyBorder="1" applyAlignment="1">
      <alignment vertical="center" shrinkToFit="1"/>
    </xf>
    <xf numFmtId="0" fontId="37" fillId="0" borderId="28" xfId="0" applyFont="1" applyBorder="1" applyAlignment="1">
      <alignment horizontal="center" vertical="center"/>
    </xf>
    <xf numFmtId="0" fontId="37" fillId="0" borderId="46" xfId="0" applyFont="1" applyBorder="1" applyAlignment="1">
      <alignment horizontal="center" vertical="center"/>
    </xf>
    <xf numFmtId="0" fontId="37" fillId="0" borderId="47" xfId="0" applyFont="1" applyBorder="1" applyAlignment="1">
      <alignment horizontal="center" vertical="center"/>
    </xf>
    <xf numFmtId="0" fontId="44" fillId="0" borderId="17" xfId="0" applyFont="1" applyBorder="1" applyAlignment="1">
      <alignment vertical="center" shrinkToFit="1"/>
    </xf>
    <xf numFmtId="0" fontId="44" fillId="0" borderId="15" xfId="0" applyFont="1" applyBorder="1" applyAlignment="1">
      <alignment vertical="center" shrinkToFit="1"/>
    </xf>
    <xf numFmtId="0" fontId="37" fillId="0" borderId="48" xfId="0" applyFont="1" applyBorder="1" applyAlignment="1">
      <alignment horizontal="center" vertical="center"/>
    </xf>
    <xf numFmtId="0" fontId="37" fillId="0" borderId="49" xfId="0" applyFont="1" applyBorder="1" applyAlignment="1">
      <alignment horizontal="center" vertical="center"/>
    </xf>
    <xf numFmtId="0" fontId="44" fillId="0" borderId="4" xfId="0" applyFont="1" applyBorder="1" applyAlignment="1">
      <alignment vertical="center" shrinkToFit="1"/>
    </xf>
    <xf numFmtId="0" fontId="44" fillId="0" borderId="8" xfId="0" applyFont="1" applyBorder="1" applyAlignment="1">
      <alignment vertical="center" shrinkToFit="1"/>
    </xf>
    <xf numFmtId="0" fontId="44" fillId="0" borderId="6" xfId="0" applyFont="1" applyBorder="1" applyAlignment="1">
      <alignment vertical="center" shrinkToFit="1"/>
    </xf>
    <xf numFmtId="0" fontId="32" fillId="0" borderId="48" xfId="0" applyFont="1" applyBorder="1" applyAlignment="1">
      <alignment horizontal="center" vertical="center" wrapText="1"/>
    </xf>
    <xf numFmtId="0" fontId="32" fillId="0" borderId="46" xfId="0" applyFont="1" applyBorder="1" applyAlignment="1">
      <alignment horizontal="center" vertical="center" wrapText="1"/>
    </xf>
    <xf numFmtId="0" fontId="32" fillId="0" borderId="49" xfId="0" applyFont="1" applyBorder="1" applyAlignment="1">
      <alignment horizontal="center" vertical="center" wrapText="1"/>
    </xf>
    <xf numFmtId="0" fontId="37" fillId="0" borderId="44" xfId="0" applyFont="1" applyBorder="1" applyAlignment="1">
      <alignment horizontal="center" vertical="center"/>
    </xf>
    <xf numFmtId="0" fontId="37" fillId="0" borderId="45" xfId="0" applyFont="1" applyBorder="1" applyAlignment="1">
      <alignment horizontal="center" vertical="center"/>
    </xf>
    <xf numFmtId="0" fontId="37" fillId="0" borderId="21" xfId="0" applyFont="1" applyBorder="1" applyAlignment="1">
      <alignment horizontal="center" vertical="center"/>
    </xf>
    <xf numFmtId="0" fontId="32" fillId="0" borderId="45" xfId="0" applyFont="1" applyBorder="1" applyAlignment="1">
      <alignment horizontal="center" vertical="center" wrapText="1"/>
    </xf>
    <xf numFmtId="0" fontId="32" fillId="34" borderId="7" xfId="0" applyFont="1" applyFill="1" applyBorder="1" applyAlignment="1">
      <alignment horizontal="distributed" vertical="center" wrapText="1"/>
    </xf>
    <xf numFmtId="0" fontId="32" fillId="34" borderId="5" xfId="0" applyFont="1" applyFill="1" applyBorder="1" applyAlignment="1">
      <alignment horizontal="distributed" vertical="center" wrapText="1"/>
    </xf>
    <xf numFmtId="0" fontId="32" fillId="0" borderId="7" xfId="0" applyFont="1" applyBorder="1" applyAlignment="1">
      <alignment horizontal="center" vertical="center" wrapText="1"/>
    </xf>
    <xf numFmtId="0" fontId="32" fillId="0" borderId="5" xfId="0" applyFont="1" applyBorder="1" applyAlignment="1">
      <alignment horizontal="center" vertical="center" wrapText="1"/>
    </xf>
    <xf numFmtId="0" fontId="32" fillId="0" borderId="4" xfId="0" applyFont="1" applyBorder="1" applyAlignment="1">
      <alignment horizontal="center" vertical="center" wrapText="1"/>
    </xf>
    <xf numFmtId="0" fontId="32" fillId="0" borderId="6" xfId="0" applyFont="1" applyBorder="1" applyAlignment="1">
      <alignment horizontal="center" vertical="center" wrapText="1"/>
    </xf>
    <xf numFmtId="181" fontId="44" fillId="34" borderId="7" xfId="0" applyNumberFormat="1" applyFont="1" applyFill="1" applyBorder="1" applyAlignment="1">
      <alignment vertical="center" shrinkToFit="1"/>
    </xf>
    <xf numFmtId="181" fontId="44" fillId="34" borderId="0" xfId="0" applyNumberFormat="1" applyFont="1" applyFill="1" applyBorder="1" applyAlignment="1">
      <alignment vertical="center" shrinkToFit="1"/>
    </xf>
    <xf numFmtId="181" fontId="44" fillId="34" borderId="5" xfId="0" applyNumberFormat="1" applyFont="1" applyFill="1" applyBorder="1" applyAlignment="1">
      <alignment vertical="center" shrinkToFit="1"/>
    </xf>
    <xf numFmtId="176" fontId="44" fillId="34" borderId="7" xfId="0" applyNumberFormat="1" applyFont="1" applyFill="1" applyBorder="1" applyAlignment="1">
      <alignment vertical="center" shrinkToFit="1"/>
    </xf>
    <xf numFmtId="176" fontId="44" fillId="34" borderId="0" xfId="0" applyNumberFormat="1" applyFont="1" applyFill="1" applyBorder="1" applyAlignment="1">
      <alignment vertical="center" shrinkToFit="1"/>
    </xf>
    <xf numFmtId="176" fontId="44" fillId="34" borderId="5" xfId="0" applyNumberFormat="1" applyFont="1" applyFill="1" applyBorder="1" applyAlignment="1">
      <alignment vertical="center" shrinkToFit="1"/>
    </xf>
    <xf numFmtId="181" fontId="32" fillId="0" borderId="4" xfId="0" applyNumberFormat="1" applyFont="1" applyBorder="1" applyAlignment="1">
      <alignment vertical="center" shrinkToFit="1"/>
    </xf>
    <xf numFmtId="181" fontId="32" fillId="0" borderId="8" xfId="0" applyNumberFormat="1" applyFont="1" applyBorder="1" applyAlignment="1">
      <alignment vertical="center" shrinkToFit="1"/>
    </xf>
    <xf numFmtId="181" fontId="32" fillId="0" borderId="6" xfId="0" applyNumberFormat="1" applyFont="1" applyBorder="1" applyAlignment="1">
      <alignment vertical="center" shrinkToFit="1"/>
    </xf>
    <xf numFmtId="181" fontId="37" fillId="0" borderId="4" xfId="0" applyNumberFormat="1" applyFont="1" applyBorder="1" applyAlignment="1">
      <alignment vertical="center" shrinkToFit="1"/>
    </xf>
    <xf numFmtId="181" fontId="37" fillId="0" borderId="8" xfId="0" applyNumberFormat="1" applyFont="1" applyBorder="1" applyAlignment="1">
      <alignment vertical="center" shrinkToFit="1"/>
    </xf>
    <xf numFmtId="181" fontId="37" fillId="0" borderId="6" xfId="0" applyNumberFormat="1" applyFont="1" applyBorder="1" applyAlignment="1">
      <alignment vertical="center" shrinkToFit="1"/>
    </xf>
    <xf numFmtId="176" fontId="37" fillId="0" borderId="4" xfId="0" applyNumberFormat="1" applyFont="1" applyBorder="1" applyAlignment="1">
      <alignment vertical="center" shrinkToFit="1"/>
    </xf>
    <xf numFmtId="176" fontId="37" fillId="0" borderId="8" xfId="0" applyNumberFormat="1" applyFont="1" applyBorder="1" applyAlignment="1">
      <alignment vertical="center" shrinkToFit="1"/>
    </xf>
    <xf numFmtId="176" fontId="37" fillId="0" borderId="6" xfId="0" applyNumberFormat="1" applyFont="1" applyBorder="1" applyAlignment="1">
      <alignment vertical="center" shrinkToFit="1"/>
    </xf>
    <xf numFmtId="0" fontId="32" fillId="0" borderId="3" xfId="0" applyFont="1" applyBorder="1" applyAlignment="1">
      <alignment horizontal="center" vertical="center"/>
    </xf>
    <xf numFmtId="0" fontId="32" fillId="0" borderId="2" xfId="0" applyFont="1" applyBorder="1" applyAlignment="1">
      <alignment horizontal="center" vertical="center"/>
    </xf>
    <xf numFmtId="0" fontId="37" fillId="0" borderId="33" xfId="0" applyNumberFormat="1" applyFont="1" applyBorder="1" applyAlignment="1">
      <alignment horizontal="center" vertical="center"/>
    </xf>
    <xf numFmtId="0" fontId="37" fillId="0" borderId="34" xfId="0" applyNumberFormat="1" applyFont="1" applyBorder="1" applyAlignment="1">
      <alignment horizontal="center" vertical="center"/>
    </xf>
    <xf numFmtId="0" fontId="37" fillId="0" borderId="35" xfId="0" applyNumberFormat="1" applyFont="1" applyBorder="1" applyAlignment="1">
      <alignment horizontal="center" vertical="center"/>
    </xf>
    <xf numFmtId="0" fontId="37" fillId="0" borderId="36" xfId="0" applyFont="1" applyBorder="1" applyAlignment="1">
      <alignment horizontal="center" vertical="center"/>
    </xf>
    <xf numFmtId="0" fontId="37" fillId="0" borderId="34" xfId="0" applyFont="1" applyBorder="1" applyAlignment="1">
      <alignment horizontal="center" vertical="center"/>
    </xf>
    <xf numFmtId="0" fontId="37" fillId="0" borderId="37" xfId="0" applyFont="1" applyBorder="1" applyAlignment="1">
      <alignment horizontal="center" vertical="center"/>
    </xf>
    <xf numFmtId="0" fontId="37" fillId="0" borderId="41" xfId="0" applyFont="1" applyBorder="1" applyAlignment="1">
      <alignment horizontal="center" vertical="center"/>
    </xf>
    <xf numFmtId="0" fontId="37" fillId="0" borderId="42" xfId="0" applyFont="1" applyBorder="1" applyAlignment="1">
      <alignment horizontal="center" vertical="center"/>
    </xf>
    <xf numFmtId="0" fontId="37" fillId="0" borderId="43" xfId="0" applyFont="1" applyBorder="1" applyAlignment="1">
      <alignment horizontal="center" vertical="center"/>
    </xf>
    <xf numFmtId="0" fontId="0" fillId="34" borderId="0" xfId="0" applyFont="1" applyFill="1" applyAlignment="1">
      <alignment vertical="center" wrapText="1"/>
    </xf>
    <xf numFmtId="0" fontId="45" fillId="0" borderId="75" xfId="0" applyFont="1" applyBorder="1" applyAlignment="1">
      <alignment horizontal="left" vertical="center"/>
    </xf>
    <xf numFmtId="0" fontId="36" fillId="0" borderId="76" xfId="0" applyFont="1" applyBorder="1" applyAlignment="1">
      <alignment horizontal="center" vertical="center" wrapText="1"/>
    </xf>
    <xf numFmtId="0" fontId="36" fillId="0" borderId="77" xfId="0" applyFont="1" applyBorder="1" applyAlignment="1">
      <alignment horizontal="center" vertical="center" wrapText="1"/>
    </xf>
    <xf numFmtId="183" fontId="36" fillId="0" borderId="29" xfId="0" applyNumberFormat="1" applyFont="1" applyBorder="1" applyAlignment="1">
      <alignment vertical="center" wrapText="1"/>
    </xf>
    <xf numFmtId="183" fontId="36" fillId="0" borderId="20" xfId="0" applyNumberFormat="1" applyFont="1" applyBorder="1" applyAlignment="1">
      <alignment vertical="center" wrapText="1"/>
    </xf>
    <xf numFmtId="183" fontId="36" fillId="0" borderId="22" xfId="0" applyNumberFormat="1" applyFont="1" applyBorder="1" applyAlignment="1">
      <alignment vertical="center" wrapText="1"/>
    </xf>
    <xf numFmtId="0" fontId="49" fillId="0" borderId="29" xfId="0" applyFont="1" applyBorder="1" applyAlignment="1">
      <alignment horizontal="center" vertical="center" shrinkToFit="1"/>
    </xf>
    <xf numFmtId="0" fontId="49" fillId="0" borderId="22" xfId="0" applyFont="1" applyBorder="1" applyAlignment="1">
      <alignment horizontal="center" vertical="center" shrinkToFit="1"/>
    </xf>
    <xf numFmtId="0" fontId="36" fillId="34" borderId="25" xfId="0" applyFont="1" applyFill="1" applyBorder="1" applyAlignment="1">
      <alignment vertical="center" wrapText="1"/>
    </xf>
    <xf numFmtId="0" fontId="36" fillId="34" borderId="26" xfId="0" applyFont="1" applyFill="1" applyBorder="1" applyAlignment="1">
      <alignment vertical="center" wrapText="1"/>
    </xf>
    <xf numFmtId="0" fontId="36" fillId="34" borderId="27" xfId="0" applyFont="1" applyFill="1" applyBorder="1" applyAlignment="1">
      <alignment vertical="center" wrapText="1"/>
    </xf>
    <xf numFmtId="0" fontId="36" fillId="34" borderId="9" xfId="0" applyFont="1" applyFill="1" applyBorder="1" applyAlignment="1">
      <alignment vertical="center" wrapText="1"/>
    </xf>
    <xf numFmtId="0" fontId="36" fillId="34" borderId="0" xfId="0" applyFont="1" applyFill="1" applyBorder="1" applyAlignment="1">
      <alignment vertical="center" wrapText="1"/>
    </xf>
    <xf numFmtId="0" fontId="36" fillId="34" borderId="18" xfId="0" applyFont="1" applyFill="1" applyBorder="1" applyAlignment="1">
      <alignment vertical="center" wrapText="1"/>
    </xf>
    <xf numFmtId="0" fontId="36" fillId="34" borderId="19" xfId="0" applyFont="1" applyFill="1" applyBorder="1" applyAlignment="1">
      <alignment vertical="center" wrapText="1"/>
    </xf>
    <xf numFmtId="0" fontId="36" fillId="34" borderId="32" xfId="0" applyFont="1" applyFill="1" applyBorder="1" applyAlignment="1">
      <alignment vertical="center" wrapText="1"/>
    </xf>
    <xf numFmtId="0" fontId="36" fillId="34" borderId="23" xfId="0" applyFont="1" applyFill="1" applyBorder="1" applyAlignment="1">
      <alignment vertical="center" wrapText="1"/>
    </xf>
    <xf numFmtId="0" fontId="36" fillId="0" borderId="0" xfId="0" applyFont="1" applyAlignment="1">
      <alignment vertical="center"/>
    </xf>
    <xf numFmtId="182" fontId="36" fillId="0" borderId="29" xfId="0" applyNumberFormat="1" applyFont="1" applyBorder="1" applyAlignment="1">
      <alignment vertical="center" wrapText="1"/>
    </xf>
    <xf numFmtId="182" fontId="36" fillId="0" borderId="22" xfId="0" applyNumberFormat="1" applyFont="1" applyBorder="1" applyAlignment="1">
      <alignment vertical="center" wrapText="1"/>
    </xf>
    <xf numFmtId="181" fontId="28" fillId="0" borderId="31" xfId="0" applyNumberFormat="1" applyFont="1" applyBorder="1" applyAlignment="1">
      <alignment vertical="center" wrapText="1"/>
    </xf>
    <xf numFmtId="0" fontId="28" fillId="0" borderId="9" xfId="0" applyFont="1" applyBorder="1" applyAlignment="1">
      <alignment vertical="center" wrapText="1"/>
    </xf>
    <xf numFmtId="0" fontId="28" fillId="0" borderId="18" xfId="0" applyFont="1" applyBorder="1" applyAlignment="1">
      <alignment vertical="center" wrapText="1"/>
    </xf>
    <xf numFmtId="0" fontId="28" fillId="0" borderId="31" xfId="0" applyFont="1" applyBorder="1" applyAlignment="1">
      <alignment vertical="center" wrapText="1"/>
    </xf>
    <xf numFmtId="0" fontId="32" fillId="0" borderId="3" xfId="0" applyFont="1" applyBorder="1" applyAlignment="1">
      <alignment horizontal="center" vertical="center" wrapText="1"/>
    </xf>
    <xf numFmtId="0" fontId="32" fillId="0" borderId="1" xfId="0" applyFont="1" applyBorder="1" applyAlignment="1">
      <alignment horizontal="center" vertical="center" wrapText="1"/>
    </xf>
    <xf numFmtId="0" fontId="32" fillId="0" borderId="2" xfId="0" applyFont="1" applyBorder="1" applyAlignment="1">
      <alignment horizontal="center" vertical="center" wrapText="1"/>
    </xf>
    <xf numFmtId="0" fontId="37" fillId="0" borderId="3" xfId="0" applyFont="1" applyBorder="1" applyAlignment="1">
      <alignment horizontal="center" vertical="center" wrapText="1"/>
    </xf>
    <xf numFmtId="0" fontId="37" fillId="0" borderId="1" xfId="0" applyFont="1" applyBorder="1" applyAlignment="1">
      <alignment horizontal="center" vertical="center" wrapText="1"/>
    </xf>
    <xf numFmtId="0" fontId="37" fillId="0" borderId="2" xfId="0" applyFont="1" applyBorder="1" applyAlignment="1">
      <alignment horizontal="center" vertical="center" wrapText="1"/>
    </xf>
    <xf numFmtId="0" fontId="32" fillId="0" borderId="41" xfId="0" applyFont="1" applyBorder="1" applyAlignment="1">
      <alignment horizontal="center" vertical="center" wrapText="1"/>
    </xf>
    <xf numFmtId="0" fontId="32" fillId="0" borderId="42" xfId="0" applyFont="1" applyBorder="1" applyAlignment="1">
      <alignment horizontal="center" vertical="center" wrapText="1"/>
    </xf>
    <xf numFmtId="0" fontId="32" fillId="0" borderId="43" xfId="0" applyFont="1" applyBorder="1" applyAlignment="1">
      <alignment horizontal="center" vertical="center" wrapText="1"/>
    </xf>
    <xf numFmtId="0" fontId="32" fillId="0" borderId="16" xfId="0" applyFont="1" applyBorder="1" applyAlignment="1">
      <alignment horizontal="center" vertical="center" wrapText="1"/>
    </xf>
    <xf numFmtId="0" fontId="32" fillId="0" borderId="17" xfId="0" applyFont="1" applyBorder="1" applyAlignment="1">
      <alignment horizontal="center" vertical="center" wrapText="1"/>
    </xf>
    <xf numFmtId="0" fontId="32" fillId="0" borderId="14" xfId="0" applyFont="1" applyBorder="1" applyAlignment="1">
      <alignment horizontal="center" vertical="center" wrapText="1"/>
    </xf>
    <xf numFmtId="0" fontId="32" fillId="0" borderId="15" xfId="0" applyFont="1" applyBorder="1" applyAlignment="1">
      <alignment horizontal="center" vertical="center" wrapText="1"/>
    </xf>
    <xf numFmtId="0" fontId="32" fillId="0" borderId="11" xfId="0" applyFont="1" applyBorder="1" applyAlignment="1">
      <alignment horizontal="center" vertical="center" wrapText="1"/>
    </xf>
    <xf numFmtId="0" fontId="32" fillId="0" borderId="10" xfId="0" applyFont="1" applyBorder="1" applyAlignment="1">
      <alignment horizontal="center" vertical="center" wrapText="1"/>
    </xf>
    <xf numFmtId="0" fontId="34" fillId="34" borderId="0" xfId="0" applyFont="1" applyFill="1" applyAlignment="1">
      <alignment vertical="center" wrapText="1"/>
    </xf>
    <xf numFmtId="0" fontId="34" fillId="0" borderId="0" xfId="0" applyFont="1" applyAlignment="1">
      <alignment vertical="center" wrapText="1"/>
    </xf>
    <xf numFmtId="0" fontId="35" fillId="0" borderId="0" xfId="0" applyFont="1" applyAlignment="1">
      <alignment vertical="center"/>
    </xf>
    <xf numFmtId="177" fontId="35" fillId="34" borderId="0" xfId="0" applyNumberFormat="1" applyFont="1" applyFill="1" applyAlignment="1">
      <alignment horizontal="right" vertical="center" shrinkToFit="1"/>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10</xdr:col>
      <xdr:colOff>63501</xdr:colOff>
      <xdr:row>8</xdr:row>
      <xdr:rowOff>137584</xdr:rowOff>
    </xdr:from>
    <xdr:to>
      <xdr:col>14</xdr:col>
      <xdr:colOff>656168</xdr:colOff>
      <xdr:row>18</xdr:row>
      <xdr:rowOff>74084</xdr:rowOff>
    </xdr:to>
    <xdr:sp macro="" textlink="">
      <xdr:nvSpPr>
        <xdr:cNvPr id="2" name="左矢印 1"/>
        <xdr:cNvSpPr/>
      </xdr:nvSpPr>
      <xdr:spPr bwMode="auto">
        <a:xfrm>
          <a:off x="5979584" y="1576917"/>
          <a:ext cx="3344334" cy="1735667"/>
        </a:xfrm>
        <a:prstGeom prst="leftArrow">
          <a:avLst/>
        </a:prstGeom>
        <a:solidFill>
          <a:srgbClr val="FF7C80"/>
        </a:solidFill>
        <a:ln w="9525" cap="flat" cmpd="sng" algn="ctr">
          <a:solidFill>
            <a:srgbClr val="FF0000"/>
          </a:solidFill>
          <a:prstDash val="solid"/>
          <a:round/>
          <a:headEnd type="none" w="med" len="med"/>
          <a:tailEnd type="none" w="med" len="med"/>
        </a:ln>
        <a:effectLst/>
        <a:extLst/>
      </xdr:spPr>
      <xdr:txBody>
        <a:bodyPr vertOverflow="clip" horzOverflow="clip" wrap="square" lIns="18288" tIns="0" rIns="0" bIns="0" rtlCol="0" anchor="ctr" upright="1"/>
        <a:lstStyle/>
        <a:p>
          <a:pPr algn="l"/>
          <a:r>
            <a:rPr kumimoji="1" lang="ja-JP" altLang="en-US" sz="1100"/>
            <a:t>厚生労働本省にて明許繰越を行った事業については、「平成　年度医療施設等施設整備費補助金」の後に「（平成　年度からの繰越分）」と明記</a:t>
          </a:r>
          <a:endParaRPr kumimoji="1" lang="en-US" altLang="ja-JP" sz="1100"/>
        </a:p>
        <a:p>
          <a:pPr algn="l">
            <a:lnSpc>
              <a:spcPts val="1200"/>
            </a:lnSpc>
          </a:pPr>
          <a:r>
            <a:rPr kumimoji="1" lang="ja-JP" altLang="en-US" sz="1100"/>
            <a:t>すること。</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57150</xdr:colOff>
      <xdr:row>14</xdr:row>
      <xdr:rowOff>47625</xdr:rowOff>
    </xdr:from>
    <xdr:to>
      <xdr:col>10</xdr:col>
      <xdr:colOff>361950</xdr:colOff>
      <xdr:row>37</xdr:row>
      <xdr:rowOff>161925</xdr:rowOff>
    </xdr:to>
    <xdr:sp macro="" textlink="">
      <xdr:nvSpPr>
        <xdr:cNvPr id="18449" name="右中かっこ 2"/>
        <xdr:cNvSpPr>
          <a:spLocks/>
        </xdr:cNvSpPr>
      </xdr:nvSpPr>
      <xdr:spPr bwMode="auto">
        <a:xfrm>
          <a:off x="6962775" y="2724150"/>
          <a:ext cx="304800" cy="4000500"/>
        </a:xfrm>
        <a:prstGeom prst="rightBrace">
          <a:avLst>
            <a:gd name="adj1" fmla="val 8325"/>
            <a:gd name="adj2" fmla="val 50000"/>
          </a:avLst>
        </a:prstGeom>
        <a:noFill/>
        <a:ln w="952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276225</xdr:colOff>
      <xdr:row>27</xdr:row>
      <xdr:rowOff>47625</xdr:rowOff>
    </xdr:from>
    <xdr:to>
      <xdr:col>4</xdr:col>
      <xdr:colOff>209550</xdr:colOff>
      <xdr:row>27</xdr:row>
      <xdr:rowOff>47625</xdr:rowOff>
    </xdr:to>
    <xdr:cxnSp macro="">
      <xdr:nvCxnSpPr>
        <xdr:cNvPr id="23986" name="AutoShape 2"/>
        <xdr:cNvCxnSpPr>
          <a:cxnSpLocks noChangeShapeType="1"/>
        </xdr:cNvCxnSpPr>
      </xdr:nvCxnSpPr>
      <xdr:spPr bwMode="auto">
        <a:xfrm flipV="1">
          <a:off x="2057400" y="4762500"/>
          <a:ext cx="752475" cy="0"/>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3</xdr:col>
      <xdr:colOff>504825</xdr:colOff>
      <xdr:row>32</xdr:row>
      <xdr:rowOff>57150</xdr:rowOff>
    </xdr:from>
    <xdr:to>
      <xdr:col>3</xdr:col>
      <xdr:colOff>409575</xdr:colOff>
      <xdr:row>32</xdr:row>
      <xdr:rowOff>57150</xdr:rowOff>
    </xdr:to>
    <xdr:cxnSp macro="">
      <xdr:nvCxnSpPr>
        <xdr:cNvPr id="23987" name="AutoShape 5"/>
        <xdr:cNvCxnSpPr>
          <a:cxnSpLocks noChangeShapeType="1"/>
        </xdr:cNvCxnSpPr>
      </xdr:nvCxnSpPr>
      <xdr:spPr bwMode="auto">
        <a:xfrm>
          <a:off x="2600325" y="5810250"/>
          <a:ext cx="0" cy="0"/>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4</xdr:col>
      <xdr:colOff>257175</xdr:colOff>
      <xdr:row>29</xdr:row>
      <xdr:rowOff>47625</xdr:rowOff>
    </xdr:from>
    <xdr:to>
      <xdr:col>6</xdr:col>
      <xdr:colOff>190500</xdr:colOff>
      <xdr:row>29</xdr:row>
      <xdr:rowOff>57150</xdr:rowOff>
    </xdr:to>
    <xdr:cxnSp macro="">
      <xdr:nvCxnSpPr>
        <xdr:cNvPr id="23988" name="AutoShape 2"/>
        <xdr:cNvCxnSpPr>
          <a:cxnSpLocks noChangeShapeType="1"/>
        </xdr:cNvCxnSpPr>
      </xdr:nvCxnSpPr>
      <xdr:spPr bwMode="auto">
        <a:xfrm flipV="1">
          <a:off x="2857500" y="5162550"/>
          <a:ext cx="752475" cy="9525"/>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6</xdr:col>
      <xdr:colOff>209550</xdr:colOff>
      <xdr:row>31</xdr:row>
      <xdr:rowOff>57150</xdr:rowOff>
    </xdr:from>
    <xdr:to>
      <xdr:col>7</xdr:col>
      <xdr:colOff>257175</xdr:colOff>
      <xdr:row>31</xdr:row>
      <xdr:rowOff>57150</xdr:rowOff>
    </xdr:to>
    <xdr:cxnSp macro="">
      <xdr:nvCxnSpPr>
        <xdr:cNvPr id="23989" name="AutoShape 2"/>
        <xdr:cNvCxnSpPr>
          <a:cxnSpLocks noChangeShapeType="1"/>
        </xdr:cNvCxnSpPr>
      </xdr:nvCxnSpPr>
      <xdr:spPr bwMode="auto">
        <a:xfrm>
          <a:off x="3629025" y="5581650"/>
          <a:ext cx="457200" cy="0"/>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8</xdr:col>
      <xdr:colOff>23379</xdr:colOff>
      <xdr:row>33</xdr:row>
      <xdr:rowOff>57150</xdr:rowOff>
    </xdr:from>
    <xdr:to>
      <xdr:col>9</xdr:col>
      <xdr:colOff>42428</xdr:colOff>
      <xdr:row>33</xdr:row>
      <xdr:rowOff>57150</xdr:rowOff>
    </xdr:to>
    <xdr:cxnSp macro="">
      <xdr:nvCxnSpPr>
        <xdr:cNvPr id="23990" name="AutoShape 2"/>
        <xdr:cNvCxnSpPr>
          <a:cxnSpLocks noChangeShapeType="1"/>
        </xdr:cNvCxnSpPr>
      </xdr:nvCxnSpPr>
      <xdr:spPr bwMode="auto">
        <a:xfrm>
          <a:off x="4240356" y="6023264"/>
          <a:ext cx="426027" cy="0"/>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8</xdr:col>
      <xdr:colOff>285750</xdr:colOff>
      <xdr:row>35</xdr:row>
      <xdr:rowOff>51955</xdr:rowOff>
    </xdr:from>
    <xdr:to>
      <xdr:col>9</xdr:col>
      <xdr:colOff>381000</xdr:colOff>
      <xdr:row>35</xdr:row>
      <xdr:rowOff>57151</xdr:rowOff>
    </xdr:to>
    <xdr:cxnSp macro="">
      <xdr:nvCxnSpPr>
        <xdr:cNvPr id="23991" name="AutoShape 2"/>
        <xdr:cNvCxnSpPr>
          <a:cxnSpLocks noChangeShapeType="1"/>
        </xdr:cNvCxnSpPr>
      </xdr:nvCxnSpPr>
      <xdr:spPr bwMode="auto">
        <a:xfrm flipV="1">
          <a:off x="4502727" y="6433705"/>
          <a:ext cx="502228" cy="5196"/>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2</xdr:col>
      <xdr:colOff>276225</xdr:colOff>
      <xdr:row>27</xdr:row>
      <xdr:rowOff>114300</xdr:rowOff>
    </xdr:from>
    <xdr:to>
      <xdr:col>4</xdr:col>
      <xdr:colOff>209550</xdr:colOff>
      <xdr:row>27</xdr:row>
      <xdr:rowOff>114300</xdr:rowOff>
    </xdr:to>
    <xdr:cxnSp macro="">
      <xdr:nvCxnSpPr>
        <xdr:cNvPr id="23992" name="AutoShape 2"/>
        <xdr:cNvCxnSpPr>
          <a:cxnSpLocks noChangeShapeType="1"/>
        </xdr:cNvCxnSpPr>
      </xdr:nvCxnSpPr>
      <xdr:spPr bwMode="auto">
        <a:xfrm>
          <a:off x="2057400" y="4829175"/>
          <a:ext cx="752475" cy="0"/>
        </a:xfrm>
        <a:prstGeom prst="straightConnector1">
          <a:avLst/>
        </a:prstGeom>
        <a:noFill/>
        <a:ln w="9525">
          <a:solidFill>
            <a:srgbClr val="000000"/>
          </a:solidFill>
          <a:prstDash val="sysDash"/>
          <a:round/>
          <a:headEnd/>
          <a:tailEnd/>
        </a:ln>
        <a:extLst>
          <a:ext uri="{909E8E84-426E-40DD-AFC4-6F175D3DCCD1}">
            <a14:hiddenFill xmlns:a14="http://schemas.microsoft.com/office/drawing/2010/main">
              <a:noFill/>
            </a14:hiddenFill>
          </a:ext>
        </a:extLst>
      </xdr:spPr>
    </xdr:cxnSp>
    <xdr:clientData/>
  </xdr:twoCellAnchor>
  <xdr:twoCellAnchor>
    <xdr:from>
      <xdr:col>4</xdr:col>
      <xdr:colOff>257175</xdr:colOff>
      <xdr:row>29</xdr:row>
      <xdr:rowOff>114300</xdr:rowOff>
    </xdr:from>
    <xdr:to>
      <xdr:col>6</xdr:col>
      <xdr:colOff>190500</xdr:colOff>
      <xdr:row>29</xdr:row>
      <xdr:rowOff>114300</xdr:rowOff>
    </xdr:to>
    <xdr:cxnSp macro="">
      <xdr:nvCxnSpPr>
        <xdr:cNvPr id="23993" name="AutoShape 2"/>
        <xdr:cNvCxnSpPr>
          <a:cxnSpLocks noChangeShapeType="1"/>
        </xdr:cNvCxnSpPr>
      </xdr:nvCxnSpPr>
      <xdr:spPr bwMode="auto">
        <a:xfrm flipV="1">
          <a:off x="2857500" y="5229225"/>
          <a:ext cx="752475" cy="0"/>
        </a:xfrm>
        <a:prstGeom prst="straightConnector1">
          <a:avLst/>
        </a:prstGeom>
        <a:noFill/>
        <a:ln w="9525">
          <a:solidFill>
            <a:srgbClr val="000000"/>
          </a:solidFill>
          <a:prstDash val="sysDash"/>
          <a:round/>
          <a:headEnd/>
          <a:tailEnd/>
        </a:ln>
        <a:extLst>
          <a:ext uri="{909E8E84-426E-40DD-AFC4-6F175D3DCCD1}">
            <a14:hiddenFill xmlns:a14="http://schemas.microsoft.com/office/drawing/2010/main">
              <a:noFill/>
            </a14:hiddenFill>
          </a:ext>
        </a:extLst>
      </xdr:spPr>
    </xdr:cxnSp>
    <xdr:clientData/>
  </xdr:twoCellAnchor>
  <xdr:twoCellAnchor>
    <xdr:from>
      <xdr:col>6</xdr:col>
      <xdr:colOff>209550</xdr:colOff>
      <xdr:row>31</xdr:row>
      <xdr:rowOff>133350</xdr:rowOff>
    </xdr:from>
    <xdr:to>
      <xdr:col>7</xdr:col>
      <xdr:colOff>266700</xdr:colOff>
      <xdr:row>31</xdr:row>
      <xdr:rowOff>133350</xdr:rowOff>
    </xdr:to>
    <xdr:cxnSp macro="">
      <xdr:nvCxnSpPr>
        <xdr:cNvPr id="23994" name="AutoShape 2"/>
        <xdr:cNvCxnSpPr>
          <a:cxnSpLocks noChangeShapeType="1"/>
        </xdr:cNvCxnSpPr>
      </xdr:nvCxnSpPr>
      <xdr:spPr bwMode="auto">
        <a:xfrm>
          <a:off x="3629025" y="5657850"/>
          <a:ext cx="466725" cy="0"/>
        </a:xfrm>
        <a:prstGeom prst="straightConnector1">
          <a:avLst/>
        </a:prstGeom>
        <a:noFill/>
        <a:ln w="9525">
          <a:solidFill>
            <a:srgbClr val="000000"/>
          </a:solidFill>
          <a:prstDash val="sysDash"/>
          <a:round/>
          <a:headEnd/>
          <a:tailEnd/>
        </a:ln>
        <a:extLst>
          <a:ext uri="{909E8E84-426E-40DD-AFC4-6F175D3DCCD1}">
            <a14:hiddenFill xmlns:a14="http://schemas.microsoft.com/office/drawing/2010/main">
              <a:noFill/>
            </a14:hiddenFill>
          </a:ext>
        </a:extLst>
      </xdr:spPr>
    </xdr:cxnSp>
    <xdr:clientData/>
  </xdr:twoCellAnchor>
  <xdr:twoCellAnchor>
    <xdr:from>
      <xdr:col>8</xdr:col>
      <xdr:colOff>33771</xdr:colOff>
      <xdr:row>33</xdr:row>
      <xdr:rowOff>133350</xdr:rowOff>
    </xdr:from>
    <xdr:to>
      <xdr:col>9</xdr:col>
      <xdr:colOff>52820</xdr:colOff>
      <xdr:row>33</xdr:row>
      <xdr:rowOff>133350</xdr:rowOff>
    </xdr:to>
    <xdr:cxnSp macro="">
      <xdr:nvCxnSpPr>
        <xdr:cNvPr id="23995" name="AutoShape 2"/>
        <xdr:cNvCxnSpPr>
          <a:cxnSpLocks noChangeShapeType="1"/>
        </xdr:cNvCxnSpPr>
      </xdr:nvCxnSpPr>
      <xdr:spPr bwMode="auto">
        <a:xfrm>
          <a:off x="4250748" y="6099464"/>
          <a:ext cx="426027" cy="0"/>
        </a:xfrm>
        <a:prstGeom prst="straightConnector1">
          <a:avLst/>
        </a:prstGeom>
        <a:noFill/>
        <a:ln w="9525">
          <a:solidFill>
            <a:srgbClr val="000000"/>
          </a:solidFill>
          <a:prstDash val="sysDash"/>
          <a:round/>
          <a:headEnd/>
          <a:tailEnd/>
        </a:ln>
        <a:extLst>
          <a:ext uri="{909E8E84-426E-40DD-AFC4-6F175D3DCCD1}">
            <a14:hiddenFill xmlns:a14="http://schemas.microsoft.com/office/drawing/2010/main">
              <a:noFill/>
            </a14:hiddenFill>
          </a:ext>
        </a:extLst>
      </xdr:spPr>
    </xdr:cxnSp>
    <xdr:clientData/>
  </xdr:twoCellAnchor>
  <xdr:twoCellAnchor>
    <xdr:from>
      <xdr:col>8</xdr:col>
      <xdr:colOff>295275</xdr:colOff>
      <xdr:row>35</xdr:row>
      <xdr:rowOff>121227</xdr:rowOff>
    </xdr:from>
    <xdr:to>
      <xdr:col>14</xdr:col>
      <xdr:colOff>389659</xdr:colOff>
      <xdr:row>35</xdr:row>
      <xdr:rowOff>123825</xdr:rowOff>
    </xdr:to>
    <xdr:cxnSp macro="">
      <xdr:nvCxnSpPr>
        <xdr:cNvPr id="23996" name="AutoShape 2"/>
        <xdr:cNvCxnSpPr>
          <a:cxnSpLocks noChangeShapeType="1"/>
        </xdr:cNvCxnSpPr>
      </xdr:nvCxnSpPr>
      <xdr:spPr bwMode="auto">
        <a:xfrm flipV="1">
          <a:off x="4512252" y="6502977"/>
          <a:ext cx="2536248" cy="2598"/>
        </a:xfrm>
        <a:prstGeom prst="straightConnector1">
          <a:avLst/>
        </a:prstGeom>
        <a:noFill/>
        <a:ln w="9525">
          <a:solidFill>
            <a:srgbClr val="000000"/>
          </a:solidFill>
          <a:prstDash val="sysDash"/>
          <a:round/>
          <a:headEnd/>
          <a:tailEnd/>
        </a:ln>
        <a:extLst>
          <a:ext uri="{909E8E84-426E-40DD-AFC4-6F175D3DCCD1}">
            <a14:hiddenFill xmlns:a14="http://schemas.microsoft.com/office/drawing/2010/main">
              <a:noFill/>
            </a14:hiddenFill>
          </a:ext>
        </a:extLst>
      </xdr:spPr>
    </xdr:cxnSp>
    <xdr:clientData/>
  </xdr:twoCellAnchor>
  <xdr:oneCellAnchor>
    <xdr:from>
      <xdr:col>4</xdr:col>
      <xdr:colOff>185487</xdr:colOff>
      <xdr:row>26</xdr:row>
      <xdr:rowOff>110291</xdr:rowOff>
    </xdr:from>
    <xdr:ext cx="501316" cy="275717"/>
    <xdr:sp macro="" textlink="">
      <xdr:nvSpPr>
        <xdr:cNvPr id="26" name="テキスト ボックス 25"/>
        <xdr:cNvSpPr txBox="1"/>
      </xdr:nvSpPr>
      <xdr:spPr>
        <a:xfrm>
          <a:off x="2792329" y="4852738"/>
          <a:ext cx="501316"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100">
              <a:latin typeface="+mn-ea"/>
              <a:ea typeface="+mn-ea"/>
            </a:rPr>
            <a:t>100%</a:t>
          </a:r>
          <a:endParaRPr kumimoji="1" lang="ja-JP" altLang="en-US" sz="1100">
            <a:latin typeface="+mn-ea"/>
            <a:ea typeface="+mn-ea"/>
          </a:endParaRPr>
        </a:p>
      </xdr:txBody>
    </xdr:sp>
    <xdr:clientData/>
  </xdr:oneCellAnchor>
  <xdr:oneCellAnchor>
    <xdr:from>
      <xdr:col>6</xdr:col>
      <xdr:colOff>165434</xdr:colOff>
      <xdr:row>28</xdr:row>
      <xdr:rowOff>105276</xdr:rowOff>
    </xdr:from>
    <xdr:ext cx="501316" cy="275717"/>
    <xdr:sp macro="" textlink="">
      <xdr:nvSpPr>
        <xdr:cNvPr id="32" name="テキスト ボックス 31"/>
        <xdr:cNvSpPr txBox="1"/>
      </xdr:nvSpPr>
      <xdr:spPr>
        <a:xfrm>
          <a:off x="3594434" y="5188618"/>
          <a:ext cx="501316"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100">
              <a:latin typeface="+mn-ea"/>
              <a:ea typeface="+mn-ea"/>
            </a:rPr>
            <a:t>100%</a:t>
          </a:r>
          <a:endParaRPr kumimoji="1" lang="ja-JP" altLang="en-US" sz="1100">
            <a:latin typeface="+mn-ea"/>
            <a:ea typeface="+mn-ea"/>
          </a:endParaRPr>
        </a:p>
      </xdr:txBody>
    </xdr:sp>
    <xdr:clientData/>
  </xdr:oneCellAnchor>
  <xdr:oneCellAnchor>
    <xdr:from>
      <xdr:col>7</xdr:col>
      <xdr:colOff>240042</xdr:colOff>
      <xdr:row>30</xdr:row>
      <xdr:rowOff>120316</xdr:rowOff>
    </xdr:from>
    <xdr:ext cx="501316" cy="275717"/>
    <xdr:sp macro="" textlink="">
      <xdr:nvSpPr>
        <xdr:cNvPr id="33" name="テキスト ボックス 32"/>
        <xdr:cNvSpPr txBox="1"/>
      </xdr:nvSpPr>
      <xdr:spPr>
        <a:xfrm>
          <a:off x="4066851" y="5599992"/>
          <a:ext cx="501316"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100">
              <a:latin typeface="+mn-ea"/>
              <a:ea typeface="+mn-ea"/>
            </a:rPr>
            <a:t>100%</a:t>
          </a:r>
          <a:endParaRPr kumimoji="1" lang="ja-JP" altLang="en-US" sz="1100">
            <a:latin typeface="+mn-ea"/>
            <a:ea typeface="+mn-ea"/>
          </a:endParaRPr>
        </a:p>
      </xdr:txBody>
    </xdr:sp>
    <xdr:clientData/>
  </xdr:oneCellAnchor>
  <xdr:oneCellAnchor>
    <xdr:from>
      <xdr:col>9</xdr:col>
      <xdr:colOff>77931</xdr:colOff>
      <xdr:row>32</xdr:row>
      <xdr:rowOff>87957</xdr:rowOff>
    </xdr:from>
    <xdr:ext cx="501316" cy="275717"/>
    <xdr:sp macro="" textlink="">
      <xdr:nvSpPr>
        <xdr:cNvPr id="34" name="テキスト ボックス 33"/>
        <xdr:cNvSpPr txBox="1"/>
      </xdr:nvSpPr>
      <xdr:spPr>
        <a:xfrm>
          <a:off x="4701886" y="5880889"/>
          <a:ext cx="501316"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100">
              <a:latin typeface="+mn-ea"/>
              <a:ea typeface="+mn-ea"/>
            </a:rPr>
            <a:t>100%</a:t>
          </a:r>
          <a:endParaRPr kumimoji="1" lang="ja-JP" altLang="en-US" sz="1100">
            <a:latin typeface="+mn-ea"/>
            <a:ea typeface="+mn-ea"/>
          </a:endParaRPr>
        </a:p>
      </xdr:txBody>
    </xdr:sp>
    <xdr:clientData/>
  </xdr:oneCellAnchor>
  <xdr:oneCellAnchor>
    <xdr:from>
      <xdr:col>10</xdr:col>
      <xdr:colOff>48308</xdr:colOff>
      <xdr:row>34</xdr:row>
      <xdr:rowOff>38282</xdr:rowOff>
    </xdr:from>
    <xdr:ext cx="501316" cy="275717"/>
    <xdr:sp macro="" textlink="">
      <xdr:nvSpPr>
        <xdr:cNvPr id="35" name="テキスト ボックス 34"/>
        <xdr:cNvSpPr txBox="1"/>
      </xdr:nvSpPr>
      <xdr:spPr>
        <a:xfrm>
          <a:off x="5079240" y="6246850"/>
          <a:ext cx="501316"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100">
              <a:latin typeface="+mn-ea"/>
              <a:ea typeface="+mn-ea"/>
            </a:rPr>
            <a:t>15%</a:t>
          </a:r>
          <a:endParaRPr kumimoji="1" lang="ja-JP" altLang="en-US" sz="1100">
            <a:latin typeface="+mn-ea"/>
            <a:ea typeface="+mn-ea"/>
          </a:endParaRPr>
        </a:p>
      </xdr:txBody>
    </xdr:sp>
    <xdr:clientData/>
  </xdr:oneCellAnchor>
  <xdr:oneCellAnchor>
    <xdr:from>
      <xdr:col>3</xdr:col>
      <xdr:colOff>190502</xdr:colOff>
      <xdr:row>24</xdr:row>
      <xdr:rowOff>509</xdr:rowOff>
    </xdr:from>
    <xdr:ext cx="493853" cy="225703"/>
    <xdr:sp macro="" textlink="">
      <xdr:nvSpPr>
        <xdr:cNvPr id="47" name="テキスト ボックス 46"/>
        <xdr:cNvSpPr txBox="1"/>
      </xdr:nvSpPr>
      <xdr:spPr>
        <a:xfrm>
          <a:off x="2372593" y="4304077"/>
          <a:ext cx="49385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800"/>
            <a:t>6</a:t>
          </a:r>
          <a:r>
            <a:rPr kumimoji="1" lang="ja-JP" altLang="en-US" sz="800"/>
            <a:t>月</a:t>
          </a:r>
          <a:r>
            <a:rPr kumimoji="1" lang="en-US" altLang="ja-JP" sz="800"/>
            <a:t>1</a:t>
          </a:r>
          <a:r>
            <a:rPr kumimoji="1" lang="ja-JP" altLang="en-US" sz="800"/>
            <a:t>日</a:t>
          </a:r>
        </a:p>
      </xdr:txBody>
    </xdr:sp>
    <xdr:clientData/>
  </xdr:oneCellAnchor>
  <xdr:oneCellAnchor>
    <xdr:from>
      <xdr:col>4</xdr:col>
      <xdr:colOff>196105</xdr:colOff>
      <xdr:row>24</xdr:row>
      <xdr:rowOff>509</xdr:rowOff>
    </xdr:from>
    <xdr:ext cx="493853" cy="225703"/>
    <xdr:sp macro="" textlink="">
      <xdr:nvSpPr>
        <xdr:cNvPr id="48" name="テキスト ボックス 47"/>
        <xdr:cNvSpPr txBox="1"/>
      </xdr:nvSpPr>
      <xdr:spPr>
        <a:xfrm>
          <a:off x="2785173" y="4304077"/>
          <a:ext cx="49385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800"/>
            <a:t>7</a:t>
          </a:r>
          <a:r>
            <a:rPr kumimoji="1" lang="ja-JP" altLang="en-US" sz="800"/>
            <a:t>月</a:t>
          </a:r>
          <a:r>
            <a:rPr kumimoji="1" lang="en-US" altLang="ja-JP" sz="800"/>
            <a:t>1</a:t>
          </a:r>
          <a:r>
            <a:rPr kumimoji="1" lang="ja-JP" altLang="en-US" sz="800"/>
            <a:t>日</a:t>
          </a:r>
        </a:p>
      </xdr:txBody>
    </xdr:sp>
    <xdr:clientData/>
  </xdr:oneCellAnchor>
  <xdr:oneCellAnchor>
    <xdr:from>
      <xdr:col>2</xdr:col>
      <xdr:colOff>190502</xdr:colOff>
      <xdr:row>24</xdr:row>
      <xdr:rowOff>509</xdr:rowOff>
    </xdr:from>
    <xdr:ext cx="493853" cy="225703"/>
    <xdr:sp macro="" textlink="">
      <xdr:nvSpPr>
        <xdr:cNvPr id="51" name="テキスト ボックス 50"/>
        <xdr:cNvSpPr txBox="1"/>
      </xdr:nvSpPr>
      <xdr:spPr>
        <a:xfrm>
          <a:off x="1965616" y="4304077"/>
          <a:ext cx="49385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800"/>
            <a:t>5</a:t>
          </a:r>
          <a:r>
            <a:rPr kumimoji="1" lang="ja-JP" altLang="en-US" sz="800"/>
            <a:t>月</a:t>
          </a:r>
          <a:r>
            <a:rPr kumimoji="1" lang="en-US" altLang="ja-JP" sz="800"/>
            <a:t>1</a:t>
          </a:r>
          <a:r>
            <a:rPr kumimoji="1" lang="ja-JP" altLang="en-US" sz="800"/>
            <a:t>日</a:t>
          </a:r>
        </a:p>
      </xdr:txBody>
    </xdr:sp>
    <xdr:clientData/>
  </xdr:oneCellAnchor>
  <xdr:oneCellAnchor>
    <xdr:from>
      <xdr:col>5</xdr:col>
      <xdr:colOff>190502</xdr:colOff>
      <xdr:row>24</xdr:row>
      <xdr:rowOff>509</xdr:rowOff>
    </xdr:from>
    <xdr:ext cx="493853" cy="225703"/>
    <xdr:sp macro="" textlink="">
      <xdr:nvSpPr>
        <xdr:cNvPr id="52" name="テキスト ボックス 51"/>
        <xdr:cNvSpPr txBox="1"/>
      </xdr:nvSpPr>
      <xdr:spPr>
        <a:xfrm>
          <a:off x="3186547" y="4304077"/>
          <a:ext cx="49385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800"/>
            <a:t>8</a:t>
          </a:r>
          <a:r>
            <a:rPr kumimoji="1" lang="ja-JP" altLang="en-US" sz="800"/>
            <a:t>月</a:t>
          </a:r>
          <a:r>
            <a:rPr kumimoji="1" lang="en-US" altLang="ja-JP" sz="800"/>
            <a:t>1</a:t>
          </a:r>
          <a:r>
            <a:rPr kumimoji="1" lang="ja-JP" altLang="en-US" sz="800"/>
            <a:t>日</a:t>
          </a:r>
        </a:p>
      </xdr:txBody>
    </xdr:sp>
    <xdr:clientData/>
  </xdr:oneCellAnchor>
  <xdr:oneCellAnchor>
    <xdr:from>
      <xdr:col>6</xdr:col>
      <xdr:colOff>190502</xdr:colOff>
      <xdr:row>24</xdr:row>
      <xdr:rowOff>509</xdr:rowOff>
    </xdr:from>
    <xdr:ext cx="493853" cy="225703"/>
    <xdr:sp macro="" textlink="">
      <xdr:nvSpPr>
        <xdr:cNvPr id="53" name="テキスト ボックス 52"/>
        <xdr:cNvSpPr txBox="1"/>
      </xdr:nvSpPr>
      <xdr:spPr>
        <a:xfrm>
          <a:off x="3593525" y="4304077"/>
          <a:ext cx="49385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800"/>
            <a:t>9</a:t>
          </a:r>
          <a:r>
            <a:rPr kumimoji="1" lang="ja-JP" altLang="en-US" sz="800"/>
            <a:t>月</a:t>
          </a:r>
          <a:r>
            <a:rPr kumimoji="1" lang="en-US" altLang="ja-JP" sz="800"/>
            <a:t>1</a:t>
          </a:r>
          <a:r>
            <a:rPr kumimoji="1" lang="ja-JP" altLang="en-US" sz="800"/>
            <a:t>日</a:t>
          </a:r>
        </a:p>
      </xdr:txBody>
    </xdr:sp>
    <xdr:clientData/>
  </xdr:oneCellAnchor>
  <xdr:oneCellAnchor>
    <xdr:from>
      <xdr:col>7</xdr:col>
      <xdr:colOff>140075</xdr:colOff>
      <xdr:row>24</xdr:row>
      <xdr:rowOff>509</xdr:rowOff>
    </xdr:from>
    <xdr:ext cx="545855" cy="225703"/>
    <xdr:sp macro="" textlink="">
      <xdr:nvSpPr>
        <xdr:cNvPr id="54" name="テキスト ボックス 53"/>
        <xdr:cNvSpPr txBox="1"/>
      </xdr:nvSpPr>
      <xdr:spPr>
        <a:xfrm>
          <a:off x="3950075" y="4304077"/>
          <a:ext cx="545855"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800"/>
            <a:t>10</a:t>
          </a:r>
          <a:r>
            <a:rPr kumimoji="1" lang="ja-JP" altLang="en-US" sz="800"/>
            <a:t>月</a:t>
          </a:r>
          <a:r>
            <a:rPr kumimoji="1" lang="en-US" altLang="ja-JP" sz="800"/>
            <a:t>1</a:t>
          </a:r>
          <a:r>
            <a:rPr kumimoji="1" lang="ja-JP" altLang="en-US" sz="800"/>
            <a:t>日</a:t>
          </a:r>
        </a:p>
      </xdr:txBody>
    </xdr:sp>
    <xdr:clientData/>
  </xdr:oneCellAnchor>
  <xdr:oneCellAnchor>
    <xdr:from>
      <xdr:col>8</xdr:col>
      <xdr:colOff>134472</xdr:colOff>
      <xdr:row>24</xdr:row>
      <xdr:rowOff>509</xdr:rowOff>
    </xdr:from>
    <xdr:ext cx="545855" cy="225703"/>
    <xdr:sp macro="" textlink="">
      <xdr:nvSpPr>
        <xdr:cNvPr id="55" name="テキスト ボックス 54"/>
        <xdr:cNvSpPr txBox="1"/>
      </xdr:nvSpPr>
      <xdr:spPr>
        <a:xfrm>
          <a:off x="4351449" y="4304077"/>
          <a:ext cx="545855"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800"/>
            <a:t>11</a:t>
          </a:r>
          <a:r>
            <a:rPr kumimoji="1" lang="ja-JP" altLang="en-US" sz="800"/>
            <a:t>月</a:t>
          </a:r>
          <a:r>
            <a:rPr kumimoji="1" lang="en-US" altLang="ja-JP" sz="800"/>
            <a:t>1</a:t>
          </a:r>
          <a:r>
            <a:rPr kumimoji="1" lang="ja-JP" altLang="en-US" sz="800"/>
            <a:t>日</a:t>
          </a:r>
        </a:p>
      </xdr:txBody>
    </xdr:sp>
    <xdr:clientData/>
  </xdr:oneCellAnchor>
  <xdr:oneCellAnchor>
    <xdr:from>
      <xdr:col>9</xdr:col>
      <xdr:colOff>134472</xdr:colOff>
      <xdr:row>24</xdr:row>
      <xdr:rowOff>509</xdr:rowOff>
    </xdr:from>
    <xdr:ext cx="545855" cy="225703"/>
    <xdr:sp macro="" textlink="">
      <xdr:nvSpPr>
        <xdr:cNvPr id="56" name="テキスト ボックス 55"/>
        <xdr:cNvSpPr txBox="1"/>
      </xdr:nvSpPr>
      <xdr:spPr>
        <a:xfrm>
          <a:off x="4758427" y="4304077"/>
          <a:ext cx="545855"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800"/>
            <a:t>12</a:t>
          </a:r>
          <a:r>
            <a:rPr kumimoji="1" lang="ja-JP" altLang="en-US" sz="800"/>
            <a:t>月</a:t>
          </a:r>
          <a:r>
            <a:rPr kumimoji="1" lang="en-US" altLang="ja-JP" sz="800"/>
            <a:t>1</a:t>
          </a:r>
          <a:r>
            <a:rPr kumimoji="1" lang="ja-JP" altLang="en-US" sz="800"/>
            <a:t>日</a:t>
          </a:r>
        </a:p>
      </xdr:txBody>
    </xdr:sp>
    <xdr:clientData/>
  </xdr:oneCellAnchor>
  <xdr:oneCellAnchor>
    <xdr:from>
      <xdr:col>10</xdr:col>
      <xdr:colOff>184899</xdr:colOff>
      <xdr:row>24</xdr:row>
      <xdr:rowOff>509</xdr:rowOff>
    </xdr:from>
    <xdr:ext cx="493853" cy="225703"/>
    <xdr:sp macro="" textlink="">
      <xdr:nvSpPr>
        <xdr:cNvPr id="57" name="テキスト ボックス 56"/>
        <xdr:cNvSpPr txBox="1"/>
      </xdr:nvSpPr>
      <xdr:spPr>
        <a:xfrm>
          <a:off x="5215831" y="4304077"/>
          <a:ext cx="49385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800"/>
            <a:t>1</a:t>
          </a:r>
          <a:r>
            <a:rPr kumimoji="1" lang="ja-JP" altLang="en-US" sz="800"/>
            <a:t>月</a:t>
          </a:r>
          <a:r>
            <a:rPr kumimoji="1" lang="en-US" altLang="ja-JP" sz="800"/>
            <a:t>1</a:t>
          </a:r>
          <a:r>
            <a:rPr kumimoji="1" lang="ja-JP" altLang="en-US" sz="800"/>
            <a:t>日</a:t>
          </a:r>
        </a:p>
      </xdr:txBody>
    </xdr:sp>
    <xdr:clientData/>
  </xdr:oneCellAnchor>
  <xdr:oneCellAnchor>
    <xdr:from>
      <xdr:col>1</xdr:col>
      <xdr:colOff>190502</xdr:colOff>
      <xdr:row>24</xdr:row>
      <xdr:rowOff>509</xdr:rowOff>
    </xdr:from>
    <xdr:ext cx="493853" cy="225703"/>
    <xdr:sp macro="" textlink="">
      <xdr:nvSpPr>
        <xdr:cNvPr id="58" name="テキスト ボックス 57"/>
        <xdr:cNvSpPr txBox="1"/>
      </xdr:nvSpPr>
      <xdr:spPr>
        <a:xfrm>
          <a:off x="1558638" y="4304077"/>
          <a:ext cx="49385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800"/>
            <a:t>4</a:t>
          </a:r>
          <a:r>
            <a:rPr kumimoji="1" lang="ja-JP" altLang="en-US" sz="800"/>
            <a:t>月</a:t>
          </a:r>
          <a:r>
            <a:rPr kumimoji="1" lang="en-US" altLang="ja-JP" sz="800"/>
            <a:t>1</a:t>
          </a:r>
          <a:r>
            <a:rPr kumimoji="1" lang="ja-JP" altLang="en-US" sz="800"/>
            <a:t>日</a:t>
          </a:r>
        </a:p>
      </xdr:txBody>
    </xdr:sp>
    <xdr:clientData/>
  </xdr:oneCellAnchor>
  <xdr:oneCellAnchor>
    <xdr:from>
      <xdr:col>11</xdr:col>
      <xdr:colOff>179296</xdr:colOff>
      <xdr:row>24</xdr:row>
      <xdr:rowOff>509</xdr:rowOff>
    </xdr:from>
    <xdr:ext cx="493853" cy="225703"/>
    <xdr:sp macro="" textlink="">
      <xdr:nvSpPr>
        <xdr:cNvPr id="59" name="テキスト ボックス 58"/>
        <xdr:cNvSpPr txBox="1"/>
      </xdr:nvSpPr>
      <xdr:spPr>
        <a:xfrm>
          <a:off x="5617205" y="4304077"/>
          <a:ext cx="49385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800"/>
            <a:t>2</a:t>
          </a:r>
          <a:r>
            <a:rPr kumimoji="1" lang="ja-JP" altLang="en-US" sz="800"/>
            <a:t>月</a:t>
          </a:r>
          <a:r>
            <a:rPr kumimoji="1" lang="en-US" altLang="ja-JP" sz="800"/>
            <a:t>1</a:t>
          </a:r>
          <a:r>
            <a:rPr kumimoji="1" lang="ja-JP" altLang="en-US" sz="800"/>
            <a:t>日</a:t>
          </a:r>
        </a:p>
      </xdr:txBody>
    </xdr:sp>
    <xdr:clientData/>
  </xdr:oneCellAnchor>
  <xdr:oneCellAnchor>
    <xdr:from>
      <xdr:col>12</xdr:col>
      <xdr:colOff>184899</xdr:colOff>
      <xdr:row>24</xdr:row>
      <xdr:rowOff>509</xdr:rowOff>
    </xdr:from>
    <xdr:ext cx="493853" cy="225703"/>
    <xdr:sp macro="" textlink="">
      <xdr:nvSpPr>
        <xdr:cNvPr id="60" name="テキスト ボックス 59"/>
        <xdr:cNvSpPr txBox="1"/>
      </xdr:nvSpPr>
      <xdr:spPr>
        <a:xfrm>
          <a:off x="6029785" y="4304077"/>
          <a:ext cx="49385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800"/>
            <a:t>3</a:t>
          </a:r>
          <a:r>
            <a:rPr kumimoji="1" lang="ja-JP" altLang="en-US" sz="800"/>
            <a:t>月</a:t>
          </a:r>
          <a:r>
            <a:rPr kumimoji="1" lang="en-US" altLang="ja-JP" sz="800"/>
            <a:t>1</a:t>
          </a:r>
          <a:r>
            <a:rPr kumimoji="1" lang="ja-JP" altLang="en-US" sz="800"/>
            <a:t>日</a:t>
          </a:r>
        </a:p>
      </xdr:txBody>
    </xdr:sp>
    <xdr:clientData/>
  </xdr:oneCellAnchor>
  <xdr:oneCellAnchor>
    <xdr:from>
      <xdr:col>13</xdr:col>
      <xdr:colOff>179296</xdr:colOff>
      <xdr:row>24</xdr:row>
      <xdr:rowOff>509</xdr:rowOff>
    </xdr:from>
    <xdr:ext cx="493853" cy="225703"/>
    <xdr:sp macro="" textlink="">
      <xdr:nvSpPr>
        <xdr:cNvPr id="61" name="テキスト ボックス 60"/>
        <xdr:cNvSpPr txBox="1"/>
      </xdr:nvSpPr>
      <xdr:spPr>
        <a:xfrm>
          <a:off x="6431160" y="4304077"/>
          <a:ext cx="49385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800"/>
            <a:t>4</a:t>
          </a:r>
          <a:r>
            <a:rPr kumimoji="1" lang="ja-JP" altLang="en-US" sz="800"/>
            <a:t>月</a:t>
          </a:r>
          <a:r>
            <a:rPr kumimoji="1" lang="en-US" altLang="ja-JP" sz="800"/>
            <a:t>1</a:t>
          </a:r>
          <a:r>
            <a:rPr kumimoji="1" lang="ja-JP" altLang="en-US" sz="800"/>
            <a:t>日</a:t>
          </a:r>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10</xdr:col>
      <xdr:colOff>74103</xdr:colOff>
      <xdr:row>10</xdr:row>
      <xdr:rowOff>116429</xdr:rowOff>
    </xdr:from>
    <xdr:to>
      <xdr:col>14</xdr:col>
      <xdr:colOff>666770</xdr:colOff>
      <xdr:row>19</xdr:row>
      <xdr:rowOff>95263</xdr:rowOff>
    </xdr:to>
    <xdr:sp macro="" textlink="">
      <xdr:nvSpPr>
        <xdr:cNvPr id="3" name="左矢印 2"/>
        <xdr:cNvSpPr/>
      </xdr:nvSpPr>
      <xdr:spPr bwMode="auto">
        <a:xfrm>
          <a:off x="5990186" y="1894429"/>
          <a:ext cx="3344334" cy="1735667"/>
        </a:xfrm>
        <a:prstGeom prst="leftArrow">
          <a:avLst/>
        </a:prstGeom>
        <a:solidFill>
          <a:srgbClr val="FF7C80"/>
        </a:solidFill>
        <a:ln w="9525" cap="flat" cmpd="sng" algn="ctr">
          <a:solidFill>
            <a:srgbClr val="FF0000"/>
          </a:solidFill>
          <a:prstDash val="solid"/>
          <a:round/>
          <a:headEnd type="none" w="med" len="med"/>
          <a:tailEnd type="none" w="med" len="med"/>
        </a:ln>
        <a:effectLst/>
        <a:extLst/>
      </xdr:spPr>
      <xdr:txBody>
        <a:bodyPr vertOverflow="clip" horzOverflow="clip" wrap="square" lIns="18288" tIns="0" rIns="0" bIns="0" rtlCol="0" anchor="ctr" upright="1"/>
        <a:lstStyle/>
        <a:p>
          <a:pPr algn="l"/>
          <a:r>
            <a:rPr kumimoji="1" lang="ja-JP" altLang="en-US" sz="1100"/>
            <a:t>厚生労働本省にて明許繰越を行った事業については、「平成　年度医療施設等施設整備費補助金」の後に「（平成　年度からの繰越分）」と明記</a:t>
          </a:r>
          <a:endParaRPr kumimoji="1" lang="en-US" altLang="ja-JP" sz="1100"/>
        </a:p>
        <a:p>
          <a:pPr algn="l">
            <a:lnSpc>
              <a:spcPts val="1200"/>
            </a:lnSpc>
          </a:pPr>
          <a:r>
            <a:rPr kumimoji="1" lang="ja-JP" altLang="en-US" sz="1100"/>
            <a:t>すること。</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10</xdr:col>
      <xdr:colOff>57150</xdr:colOff>
      <xdr:row>14</xdr:row>
      <xdr:rowOff>47625</xdr:rowOff>
    </xdr:from>
    <xdr:to>
      <xdr:col>10</xdr:col>
      <xdr:colOff>361950</xdr:colOff>
      <xdr:row>37</xdr:row>
      <xdr:rowOff>161925</xdr:rowOff>
    </xdr:to>
    <xdr:sp macro="" textlink="">
      <xdr:nvSpPr>
        <xdr:cNvPr id="19471" name="右中かっこ 2"/>
        <xdr:cNvSpPr>
          <a:spLocks/>
        </xdr:cNvSpPr>
      </xdr:nvSpPr>
      <xdr:spPr bwMode="auto">
        <a:xfrm>
          <a:off x="6962775" y="2724150"/>
          <a:ext cx="304800" cy="4000500"/>
        </a:xfrm>
        <a:prstGeom prst="rightBrace">
          <a:avLst>
            <a:gd name="adj1" fmla="val 8325"/>
            <a:gd name="adj2" fmla="val 50000"/>
          </a:avLst>
        </a:prstGeom>
        <a:noFill/>
        <a:ln w="952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7</xdr:col>
      <xdr:colOff>571500</xdr:colOff>
      <xdr:row>33</xdr:row>
      <xdr:rowOff>47625</xdr:rowOff>
    </xdr:from>
    <xdr:to>
      <xdr:col>7</xdr:col>
      <xdr:colOff>590550</xdr:colOff>
      <xdr:row>33</xdr:row>
      <xdr:rowOff>66675</xdr:rowOff>
    </xdr:to>
    <xdr:sp macro="" textlink="">
      <xdr:nvSpPr>
        <xdr:cNvPr id="3291" name="Oval 2"/>
        <xdr:cNvSpPr>
          <a:spLocks noChangeArrowheads="1"/>
        </xdr:cNvSpPr>
      </xdr:nvSpPr>
      <xdr:spPr bwMode="auto">
        <a:xfrm>
          <a:off x="5029200" y="7258050"/>
          <a:ext cx="19050" cy="19050"/>
        </a:xfrm>
        <a:prstGeom prst="ellipse">
          <a:avLst/>
        </a:prstGeom>
        <a:noFill/>
        <a:ln w="36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3171825</xdr:colOff>
      <xdr:row>7</xdr:row>
      <xdr:rowOff>152400</xdr:rowOff>
    </xdr:from>
    <xdr:to>
      <xdr:col>4</xdr:col>
      <xdr:colOff>583407</xdr:colOff>
      <xdr:row>16</xdr:row>
      <xdr:rowOff>2381</xdr:rowOff>
    </xdr:to>
    <xdr:sp macro="" textlink="">
      <xdr:nvSpPr>
        <xdr:cNvPr id="2" name="角丸四角形 1"/>
        <xdr:cNvSpPr/>
      </xdr:nvSpPr>
      <xdr:spPr>
        <a:xfrm>
          <a:off x="3857625" y="1352550"/>
          <a:ext cx="4869657" cy="1393031"/>
        </a:xfrm>
        <a:prstGeom prst="roundRect">
          <a:avLst/>
        </a:prstGeom>
        <a:solidFill>
          <a:schemeClr val="accent2">
            <a:lumMod val="40000"/>
            <a:lumOff val="6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rPr>
            <a:t>このシートは削除しないでください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M26"/>
  <sheetViews>
    <sheetView view="pageBreakPreview" zoomScale="80" zoomScaleNormal="100" zoomScaleSheetLayoutView="80" workbookViewId="0">
      <selection activeCell="C16" sqref="C16"/>
    </sheetView>
  </sheetViews>
  <sheetFormatPr defaultColWidth="12.625" defaultRowHeight="14.25"/>
  <cols>
    <col min="1" max="1" width="29.25" style="112" customWidth="1"/>
    <col min="2" max="2" width="15.625" style="112" customWidth="1"/>
    <col min="3" max="16384" width="12.625" style="112"/>
  </cols>
  <sheetData>
    <row r="1" spans="1:13" ht="24" customHeight="1">
      <c r="A1" s="112" t="s">
        <v>177</v>
      </c>
    </row>
    <row r="2" spans="1:13" ht="24" customHeight="1">
      <c r="A2" s="293" t="s">
        <v>356</v>
      </c>
      <c r="B2" s="293"/>
      <c r="C2" s="293"/>
      <c r="D2" s="293"/>
      <c r="E2" s="293"/>
      <c r="F2" s="293"/>
      <c r="G2" s="293"/>
      <c r="H2" s="293"/>
      <c r="I2" s="293"/>
      <c r="J2" s="293"/>
      <c r="K2" s="293"/>
      <c r="L2" s="293"/>
      <c r="M2" s="293"/>
    </row>
    <row r="3" spans="1:13" ht="24" customHeight="1">
      <c r="A3" s="221" t="s">
        <v>357</v>
      </c>
      <c r="E3" s="113"/>
      <c r="F3" s="113"/>
      <c r="J3" s="114"/>
      <c r="K3" s="113"/>
      <c r="L3" s="294" t="s">
        <v>178</v>
      </c>
      <c r="M3" s="294"/>
    </row>
    <row r="4" spans="1:13" ht="7.5" customHeight="1"/>
    <row r="5" spans="1:13" ht="24" customHeight="1">
      <c r="A5" s="295" t="s">
        <v>179</v>
      </c>
      <c r="B5" s="296"/>
      <c r="C5" s="295" t="s">
        <v>180</v>
      </c>
      <c r="D5" s="297"/>
      <c r="E5" s="297"/>
      <c r="F5" s="297"/>
      <c r="G5" s="297"/>
      <c r="H5" s="297"/>
      <c r="I5" s="297"/>
      <c r="J5" s="297"/>
      <c r="K5" s="297"/>
      <c r="L5" s="296"/>
      <c r="M5" s="115"/>
    </row>
    <row r="6" spans="1:13" ht="24" customHeight="1">
      <c r="A6" s="116"/>
      <c r="B6" s="117"/>
      <c r="C6" s="295" t="s">
        <v>181</v>
      </c>
      <c r="D6" s="297"/>
      <c r="E6" s="296"/>
      <c r="F6" s="295" t="s">
        <v>182</v>
      </c>
      <c r="G6" s="297"/>
      <c r="H6" s="297"/>
      <c r="I6" s="297"/>
      <c r="J6" s="297"/>
      <c r="K6" s="297"/>
      <c r="L6" s="296"/>
      <c r="M6" s="117"/>
    </row>
    <row r="7" spans="1:13" ht="24" customHeight="1">
      <c r="A7" s="118" t="s">
        <v>183</v>
      </c>
      <c r="B7" s="119" t="s">
        <v>184</v>
      </c>
      <c r="C7" s="120"/>
      <c r="D7" s="120"/>
      <c r="E7" s="119"/>
      <c r="F7" s="120"/>
      <c r="G7" s="291" t="s">
        <v>0</v>
      </c>
      <c r="H7" s="292"/>
      <c r="I7" s="291" t="s">
        <v>185</v>
      </c>
      <c r="J7" s="292"/>
      <c r="K7" s="291" t="s">
        <v>186</v>
      </c>
      <c r="L7" s="292"/>
      <c r="M7" s="119" t="s">
        <v>187</v>
      </c>
    </row>
    <row r="8" spans="1:13" ht="24" customHeight="1">
      <c r="A8" s="116"/>
      <c r="B8" s="119" t="s">
        <v>188</v>
      </c>
      <c r="C8" s="118" t="s">
        <v>189</v>
      </c>
      <c r="D8" s="118" t="s">
        <v>190</v>
      </c>
      <c r="E8" s="119" t="s">
        <v>191</v>
      </c>
      <c r="F8" s="118" t="s">
        <v>189</v>
      </c>
      <c r="G8" s="118"/>
      <c r="H8" s="120" t="s">
        <v>192</v>
      </c>
      <c r="I8" s="118"/>
      <c r="J8" s="120" t="s">
        <v>192</v>
      </c>
      <c r="K8" s="118"/>
      <c r="L8" s="120" t="s">
        <v>192</v>
      </c>
      <c r="M8" s="117"/>
    </row>
    <row r="9" spans="1:13" ht="24" customHeight="1">
      <c r="A9" s="121"/>
      <c r="B9" s="122"/>
      <c r="C9" s="123"/>
      <c r="D9" s="123"/>
      <c r="E9" s="122"/>
      <c r="F9" s="123"/>
      <c r="G9" s="123"/>
      <c r="H9" s="123" t="s">
        <v>193</v>
      </c>
      <c r="I9" s="123"/>
      <c r="J9" s="123" t="s">
        <v>193</v>
      </c>
      <c r="K9" s="123"/>
      <c r="L9" s="123" t="s">
        <v>193</v>
      </c>
      <c r="M9" s="124"/>
    </row>
    <row r="10" spans="1:13" ht="20.100000000000001" customHeight="1">
      <c r="A10" s="116"/>
      <c r="B10" s="125" t="s">
        <v>194</v>
      </c>
      <c r="C10" s="126"/>
      <c r="D10" s="126" t="s">
        <v>194</v>
      </c>
      <c r="E10" s="125" t="s">
        <v>194</v>
      </c>
      <c r="F10" s="126"/>
      <c r="G10" s="126" t="s">
        <v>194</v>
      </c>
      <c r="H10" s="126" t="s">
        <v>194</v>
      </c>
      <c r="I10" s="126" t="s">
        <v>194</v>
      </c>
      <c r="J10" s="126" t="s">
        <v>194</v>
      </c>
      <c r="K10" s="126" t="s">
        <v>194</v>
      </c>
      <c r="L10" s="125" t="s">
        <v>194</v>
      </c>
      <c r="M10" s="125"/>
    </row>
    <row r="11" spans="1:13" ht="24" customHeight="1">
      <c r="A11" s="116" t="s">
        <v>195</v>
      </c>
      <c r="B11" s="127"/>
      <c r="C11" s="128"/>
      <c r="D11" s="128"/>
      <c r="E11" s="127"/>
      <c r="F11" s="128"/>
      <c r="G11" s="128"/>
      <c r="H11" s="128"/>
      <c r="I11" s="128"/>
      <c r="J11" s="128"/>
      <c r="K11" s="128"/>
      <c r="L11" s="127"/>
      <c r="M11" s="117"/>
    </row>
    <row r="12" spans="1:13" ht="24" customHeight="1">
      <c r="A12" s="116"/>
      <c r="B12" s="127"/>
      <c r="C12" s="128"/>
      <c r="D12" s="128"/>
      <c r="E12" s="127"/>
      <c r="F12" s="128"/>
      <c r="G12" s="128"/>
      <c r="H12" s="128"/>
      <c r="I12" s="128"/>
      <c r="J12" s="128"/>
      <c r="K12" s="128"/>
      <c r="L12" s="127"/>
      <c r="M12" s="117"/>
    </row>
    <row r="13" spans="1:13" ht="24" customHeight="1">
      <c r="A13" s="116" t="s">
        <v>196</v>
      </c>
      <c r="B13" s="127"/>
      <c r="C13" s="128"/>
      <c r="D13" s="128"/>
      <c r="E13" s="127"/>
      <c r="F13" s="128"/>
      <c r="G13" s="128"/>
      <c r="H13" s="128"/>
      <c r="I13" s="128"/>
      <c r="J13" s="128"/>
      <c r="K13" s="128"/>
      <c r="L13" s="127"/>
      <c r="M13" s="117"/>
    </row>
    <row r="14" spans="1:13" ht="24" customHeight="1">
      <c r="A14" s="116" t="s">
        <v>197</v>
      </c>
      <c r="B14" s="179"/>
      <c r="C14" s="180"/>
      <c r="D14" s="180"/>
      <c r="E14" s="179"/>
      <c r="F14" s="180"/>
      <c r="G14" s="180"/>
      <c r="H14" s="180"/>
      <c r="I14" s="180"/>
      <c r="J14" s="180"/>
      <c r="K14" s="180"/>
      <c r="L14" s="179"/>
      <c r="M14" s="117"/>
    </row>
    <row r="15" spans="1:13" ht="24" customHeight="1">
      <c r="A15" s="116"/>
      <c r="B15" s="127"/>
      <c r="C15" s="128"/>
      <c r="D15" s="128"/>
      <c r="E15" s="127"/>
      <c r="F15" s="128"/>
      <c r="G15" s="128"/>
      <c r="H15" s="128"/>
      <c r="I15" s="128"/>
      <c r="J15" s="128"/>
      <c r="K15" s="128"/>
      <c r="L15" s="127"/>
      <c r="M15" s="117"/>
    </row>
    <row r="16" spans="1:13" ht="24" customHeight="1">
      <c r="A16" s="116"/>
      <c r="B16" s="127"/>
      <c r="C16" s="128"/>
      <c r="D16" s="128"/>
      <c r="E16" s="127"/>
      <c r="F16" s="128"/>
      <c r="G16" s="128"/>
      <c r="H16" s="128"/>
      <c r="I16" s="128"/>
      <c r="J16" s="128"/>
      <c r="K16" s="128"/>
      <c r="L16" s="127"/>
      <c r="M16" s="117"/>
    </row>
    <row r="17" spans="1:13" ht="24" customHeight="1">
      <c r="A17" s="121"/>
      <c r="B17" s="129"/>
      <c r="C17" s="130"/>
      <c r="D17" s="130"/>
      <c r="E17" s="129"/>
      <c r="F17" s="130"/>
      <c r="G17" s="130"/>
      <c r="H17" s="130"/>
      <c r="I17" s="130"/>
      <c r="J17" s="130"/>
      <c r="K17" s="130"/>
      <c r="L17" s="129"/>
      <c r="M17" s="124"/>
    </row>
    <row r="18" spans="1:13" ht="24" customHeight="1"/>
    <row r="19" spans="1:13" s="222" customFormat="1" ht="20.100000000000001" customHeight="1">
      <c r="A19" s="222" t="s">
        <v>198</v>
      </c>
    </row>
    <row r="20" spans="1:13" s="222" customFormat="1" ht="20.100000000000001" customHeight="1">
      <c r="A20" s="222" t="s">
        <v>291</v>
      </c>
    </row>
    <row r="21" spans="1:13" s="222" customFormat="1" ht="20.100000000000001" customHeight="1">
      <c r="A21" s="222" t="s">
        <v>292</v>
      </c>
    </row>
    <row r="22" spans="1:13" s="222" customFormat="1" ht="20.100000000000001" customHeight="1">
      <c r="A22" s="222" t="s">
        <v>293</v>
      </c>
    </row>
    <row r="23" spans="1:13" s="222" customFormat="1" ht="20.100000000000001" customHeight="1">
      <c r="A23" s="222" t="s">
        <v>294</v>
      </c>
    </row>
    <row r="24" spans="1:13" s="222" customFormat="1" ht="20.100000000000001" customHeight="1">
      <c r="A24" s="222" t="s">
        <v>295</v>
      </c>
    </row>
    <row r="25" spans="1:13" s="222" customFormat="1" ht="20.100000000000001" customHeight="1">
      <c r="A25" s="222" t="s">
        <v>296</v>
      </c>
    </row>
    <row r="26" spans="1:13" s="222" customFormat="1" ht="20.100000000000001" customHeight="1">
      <c r="A26" s="222" t="s">
        <v>297</v>
      </c>
    </row>
  </sheetData>
  <mergeCells count="9">
    <mergeCell ref="G7:H7"/>
    <mergeCell ref="I7:J7"/>
    <mergeCell ref="K7:L7"/>
    <mergeCell ref="A2:M2"/>
    <mergeCell ref="L3:M3"/>
    <mergeCell ref="A5:B5"/>
    <mergeCell ref="C5:L5"/>
    <mergeCell ref="C6:E6"/>
    <mergeCell ref="F6:L6"/>
  </mergeCells>
  <phoneticPr fontId="9"/>
  <pageMargins left="0.51181102362204722" right="0.51181102362204722" top="0.55118110236220474" bottom="0.55118110236220474" header="0.31496062992125984" footer="0.31496062992125984"/>
  <pageSetup paperSize="9" scale="74" orientation="landscape" blackAndWhite="1" r:id="rId1"/>
  <colBreaks count="1" manualBreakCount="1">
    <brk id="13" max="40"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K23"/>
  <sheetViews>
    <sheetView view="pageBreakPreview" zoomScale="90" zoomScaleNormal="100" zoomScaleSheetLayoutView="90" workbookViewId="0">
      <selection activeCell="N23" sqref="N23"/>
    </sheetView>
  </sheetViews>
  <sheetFormatPr defaultRowHeight="13.5"/>
  <cols>
    <col min="1" max="1" width="5" style="4" customWidth="1"/>
    <col min="2" max="2" width="3.5" style="4" customWidth="1"/>
    <col min="3" max="7" width="9" style="4"/>
    <col min="8" max="8" width="10" style="4" customWidth="1"/>
    <col min="9" max="9" width="9" style="4"/>
    <col min="10" max="10" width="5" style="4" customWidth="1"/>
    <col min="11" max="16384" width="9" style="4"/>
  </cols>
  <sheetData>
    <row r="1" spans="1:11">
      <c r="A1" s="5" t="s">
        <v>154</v>
      </c>
    </row>
    <row r="2" spans="1:11">
      <c r="A2" s="5"/>
    </row>
    <row r="3" spans="1:11" s="14" customFormat="1" ht="14.25">
      <c r="A3" s="13"/>
      <c r="H3" s="300" t="s">
        <v>65</v>
      </c>
      <c r="I3" s="300"/>
      <c r="J3" s="300"/>
    </row>
    <row r="4" spans="1:11" s="14" customFormat="1" ht="14.25">
      <c r="A4" s="13"/>
      <c r="H4" s="301" t="s">
        <v>320</v>
      </c>
      <c r="I4" s="301"/>
      <c r="J4" s="301"/>
    </row>
    <row r="5" spans="1:11" s="14" customFormat="1" ht="14.25">
      <c r="A5" s="13"/>
      <c r="G5" s="302"/>
      <c r="H5" s="303"/>
      <c r="I5" s="303"/>
    </row>
    <row r="6" spans="1:11" s="14" customFormat="1" ht="14.25">
      <c r="A6" s="13" t="s">
        <v>3</v>
      </c>
    </row>
    <row r="7" spans="1:11" s="14" customFormat="1" ht="14.25">
      <c r="A7" s="13"/>
    </row>
    <row r="8" spans="1:11" s="14" customFormat="1" ht="14.25">
      <c r="A8" s="13"/>
    </row>
    <row r="9" spans="1:11" s="14" customFormat="1" ht="14.25">
      <c r="A9" s="13"/>
    </row>
    <row r="10" spans="1:11" s="14" customFormat="1" ht="14.25">
      <c r="A10" s="13"/>
      <c r="E10" s="409" t="str">
        <f>第2号様式!E10</f>
        <v>都道府県知事</v>
      </c>
      <c r="F10" s="409"/>
      <c r="G10" s="409"/>
      <c r="H10" s="409"/>
      <c r="I10" s="14" t="s">
        <v>127</v>
      </c>
      <c r="K10" s="102" t="s">
        <v>224</v>
      </c>
    </row>
    <row r="11" spans="1:11">
      <c r="A11" s="5"/>
    </row>
    <row r="12" spans="1:11">
      <c r="A12" s="5"/>
    </row>
    <row r="13" spans="1:11">
      <c r="A13" s="5"/>
    </row>
    <row r="14" spans="1:11">
      <c r="A14" s="5"/>
    </row>
    <row r="15" spans="1:11" ht="14.25">
      <c r="A15" s="305" t="s">
        <v>321</v>
      </c>
      <c r="B15" s="306"/>
      <c r="C15" s="306"/>
      <c r="D15" s="306"/>
      <c r="E15" s="306"/>
      <c r="F15" s="306"/>
      <c r="G15" s="306"/>
      <c r="H15" s="306"/>
      <c r="I15" s="306"/>
      <c r="J15" s="306"/>
    </row>
    <row r="16" spans="1:11" ht="14.25">
      <c r="A16" s="13" t="s">
        <v>339</v>
      </c>
      <c r="B16" s="14"/>
      <c r="C16" s="14"/>
      <c r="D16" s="14"/>
      <c r="E16" s="14"/>
      <c r="F16" s="14"/>
      <c r="G16" s="14"/>
      <c r="H16" s="14"/>
      <c r="I16" s="14"/>
    </row>
    <row r="17" spans="1:9" ht="14.25">
      <c r="A17" s="13"/>
      <c r="B17" s="14"/>
      <c r="C17" s="14"/>
      <c r="D17" s="14"/>
      <c r="E17" s="14"/>
      <c r="F17" s="14"/>
      <c r="G17" s="14"/>
      <c r="H17" s="14"/>
      <c r="I17" s="14"/>
    </row>
    <row r="18" spans="1:9" ht="14.25">
      <c r="A18" s="13"/>
      <c r="B18" s="14"/>
      <c r="C18" s="14"/>
      <c r="D18" s="14"/>
      <c r="E18" s="14"/>
      <c r="F18" s="14"/>
      <c r="G18" s="14"/>
      <c r="H18" s="14"/>
      <c r="I18" s="14"/>
    </row>
    <row r="19" spans="1:9" ht="14.25">
      <c r="A19" s="13"/>
      <c r="B19" s="14"/>
      <c r="C19" s="14"/>
      <c r="D19" s="14"/>
      <c r="E19" s="14"/>
      <c r="F19" s="14"/>
      <c r="G19" s="14"/>
      <c r="H19" s="14"/>
      <c r="I19" s="14"/>
    </row>
    <row r="20" spans="1:9">
      <c r="A20" s="5"/>
    </row>
    <row r="21" spans="1:9">
      <c r="A21" s="5"/>
    </row>
    <row r="22" spans="1:9" ht="30" customHeight="1">
      <c r="A22" s="5"/>
      <c r="B22" s="408" t="s">
        <v>367</v>
      </c>
      <c r="C22" s="408"/>
      <c r="D22" s="408"/>
      <c r="E22" s="408"/>
      <c r="F22" s="408"/>
      <c r="G22" s="408"/>
      <c r="H22" s="408"/>
      <c r="I22" s="408"/>
    </row>
    <row r="23" spans="1:9">
      <c r="A23" s="5"/>
    </row>
  </sheetData>
  <mergeCells count="6">
    <mergeCell ref="B22:I22"/>
    <mergeCell ref="H3:J3"/>
    <mergeCell ref="H4:J4"/>
    <mergeCell ref="G5:I5"/>
    <mergeCell ref="E10:H10"/>
    <mergeCell ref="A15:J15"/>
  </mergeCells>
  <phoneticPr fontId="4"/>
  <printOptions horizontalCentered="1"/>
  <pageMargins left="0.70866141732283472" right="0.70866141732283472" top="0.94488188976377963" bottom="0.94488188976377963" header="0.31496062992125984" footer="0.31496062992125984"/>
  <pageSetup paperSize="9" orientation="portrait" blackAndWhite="1"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L32"/>
  <sheetViews>
    <sheetView view="pageBreakPreview" zoomScale="90" zoomScaleNormal="100" zoomScaleSheetLayoutView="90" workbookViewId="0">
      <selection activeCell="K11" sqref="K11"/>
    </sheetView>
  </sheetViews>
  <sheetFormatPr defaultRowHeight="13.5"/>
  <cols>
    <col min="1" max="1" width="18.75" style="4" customWidth="1"/>
    <col min="2" max="9" width="10.25" style="4" customWidth="1"/>
    <col min="10" max="11" width="11.25" style="4" customWidth="1"/>
    <col min="12" max="12" width="15" style="4" customWidth="1"/>
    <col min="13" max="13" width="9" style="4" customWidth="1"/>
    <col min="14" max="16384" width="9" style="4"/>
  </cols>
  <sheetData>
    <row r="1" spans="1:12">
      <c r="A1" s="5" t="s">
        <v>155</v>
      </c>
    </row>
    <row r="2" spans="1:12">
      <c r="A2" s="5"/>
    </row>
    <row r="3" spans="1:12" ht="14.25" thickBot="1">
      <c r="A3" s="8"/>
    </row>
    <row r="4" spans="1:12">
      <c r="A4" s="512" t="s">
        <v>317</v>
      </c>
      <c r="B4" s="515" t="s">
        <v>52</v>
      </c>
      <c r="C4" s="516"/>
      <c r="D4" s="517"/>
      <c r="E4" s="515" t="s">
        <v>53</v>
      </c>
      <c r="F4" s="516"/>
      <c r="G4" s="517"/>
      <c r="H4" s="515" t="s">
        <v>54</v>
      </c>
      <c r="I4" s="517"/>
      <c r="J4" s="515" t="s">
        <v>55</v>
      </c>
      <c r="K4" s="517"/>
      <c r="L4" s="509" t="s">
        <v>161</v>
      </c>
    </row>
    <row r="5" spans="1:12" ht="15.6" customHeight="1">
      <c r="A5" s="513"/>
      <c r="B5" s="518" t="s">
        <v>56</v>
      </c>
      <c r="C5" s="522" t="s">
        <v>156</v>
      </c>
      <c r="D5" s="520" t="s">
        <v>57</v>
      </c>
      <c r="E5" s="518" t="s">
        <v>157</v>
      </c>
      <c r="F5" s="522" t="s">
        <v>158</v>
      </c>
      <c r="G5" s="520" t="s">
        <v>159</v>
      </c>
      <c r="H5" s="454" t="s">
        <v>56</v>
      </c>
      <c r="I5" s="520" t="s">
        <v>57</v>
      </c>
      <c r="J5" s="518" t="s">
        <v>58</v>
      </c>
      <c r="K5" s="520" t="s">
        <v>160</v>
      </c>
      <c r="L5" s="510"/>
    </row>
    <row r="6" spans="1:12" ht="15.6" customHeight="1">
      <c r="A6" s="513"/>
      <c r="B6" s="518"/>
      <c r="C6" s="522"/>
      <c r="D6" s="520"/>
      <c r="E6" s="518"/>
      <c r="F6" s="522"/>
      <c r="G6" s="520"/>
      <c r="H6" s="454"/>
      <c r="I6" s="520"/>
      <c r="J6" s="518"/>
      <c r="K6" s="520"/>
      <c r="L6" s="510"/>
    </row>
    <row r="7" spans="1:12" ht="15.6" customHeight="1" thickBot="1">
      <c r="A7" s="514"/>
      <c r="B7" s="519"/>
      <c r="C7" s="523"/>
      <c r="D7" s="521"/>
      <c r="E7" s="519"/>
      <c r="F7" s="523"/>
      <c r="G7" s="521"/>
      <c r="H7" s="456"/>
      <c r="I7" s="521"/>
      <c r="J7" s="519"/>
      <c r="K7" s="521"/>
      <c r="L7" s="511"/>
    </row>
    <row r="8" spans="1:12" ht="16.5" customHeight="1">
      <c r="A8" s="38"/>
      <c r="B8" s="92" t="s">
        <v>59</v>
      </c>
      <c r="C8" s="90" t="s">
        <v>60</v>
      </c>
      <c r="D8" s="91" t="s">
        <v>61</v>
      </c>
      <c r="E8" s="92" t="s">
        <v>12</v>
      </c>
      <c r="F8" s="90" t="s">
        <v>62</v>
      </c>
      <c r="G8" s="91" t="s">
        <v>59</v>
      </c>
      <c r="H8" s="92" t="s">
        <v>59</v>
      </c>
      <c r="I8" s="91" t="s">
        <v>12</v>
      </c>
      <c r="J8" s="92"/>
      <c r="K8" s="91"/>
      <c r="L8" s="93"/>
    </row>
    <row r="9" spans="1:12" ht="26.25" customHeight="1">
      <c r="A9" s="259" t="s">
        <v>267</v>
      </c>
      <c r="B9" s="263"/>
      <c r="C9" s="264"/>
      <c r="D9" s="265"/>
      <c r="E9" s="263"/>
      <c r="F9" s="266"/>
      <c r="G9" s="265"/>
      <c r="H9" s="188"/>
      <c r="I9" s="190"/>
      <c r="J9" s="270"/>
      <c r="K9" s="271"/>
      <c r="L9" s="38"/>
    </row>
    <row r="10" spans="1:12" ht="26.25" customHeight="1">
      <c r="A10" s="258" t="s">
        <v>325</v>
      </c>
      <c r="B10" s="260">
        <v>640000000</v>
      </c>
      <c r="C10" s="261">
        <v>10000000</v>
      </c>
      <c r="D10" s="262">
        <v>10000000</v>
      </c>
      <c r="E10" s="260">
        <v>512000000</v>
      </c>
      <c r="F10" s="267">
        <v>80</v>
      </c>
      <c r="G10" s="262">
        <v>0</v>
      </c>
      <c r="H10" s="260">
        <v>128000000</v>
      </c>
      <c r="I10" s="262">
        <v>10000000</v>
      </c>
      <c r="J10" s="268" t="s">
        <v>370</v>
      </c>
      <c r="K10" s="269" t="s">
        <v>371</v>
      </c>
      <c r="L10" s="166"/>
    </row>
    <row r="11" spans="1:12" ht="26.25" customHeight="1">
      <c r="A11" s="187"/>
      <c r="B11" s="188"/>
      <c r="C11" s="189"/>
      <c r="D11" s="190"/>
      <c r="E11" s="188"/>
      <c r="F11" s="191"/>
      <c r="G11" s="190"/>
      <c r="H11" s="188"/>
      <c r="I11" s="190"/>
      <c r="J11" s="192"/>
      <c r="K11" s="193"/>
      <c r="L11" s="38"/>
    </row>
    <row r="12" spans="1:12" ht="26.25" customHeight="1" thickBot="1">
      <c r="A12" s="194"/>
      <c r="B12" s="195"/>
      <c r="C12" s="196" t="s">
        <v>333</v>
      </c>
      <c r="D12" s="197" t="s">
        <v>333</v>
      </c>
      <c r="E12" s="195"/>
      <c r="F12" s="198"/>
      <c r="G12" s="197"/>
      <c r="H12" s="195"/>
      <c r="I12" s="197"/>
      <c r="J12" s="199"/>
      <c r="K12" s="200"/>
      <c r="L12" s="39"/>
    </row>
    <row r="13" spans="1:12">
      <c r="A13" s="8"/>
    </row>
    <row r="14" spans="1:12">
      <c r="A14" s="5"/>
      <c r="C14" s="4" t="s">
        <v>333</v>
      </c>
      <c r="D14" s="4" t="s">
        <v>333</v>
      </c>
    </row>
    <row r="16" spans="1:12">
      <c r="C16" s="4" t="s">
        <v>333</v>
      </c>
      <c r="D16" s="4" t="s">
        <v>333</v>
      </c>
    </row>
    <row r="18" spans="2:4">
      <c r="C18" s="4" t="s">
        <v>333</v>
      </c>
      <c r="D18" s="4" t="s">
        <v>333</v>
      </c>
    </row>
    <row r="20" spans="2:4">
      <c r="C20" s="4" t="s">
        <v>333</v>
      </c>
      <c r="D20" s="4" t="s">
        <v>333</v>
      </c>
    </row>
    <row r="22" spans="2:4">
      <c r="C22" s="4" t="s">
        <v>333</v>
      </c>
      <c r="D22" s="4" t="s">
        <v>333</v>
      </c>
    </row>
    <row r="24" spans="2:4">
      <c r="C24" s="4" t="s">
        <v>333</v>
      </c>
      <c r="D24" s="4" t="s">
        <v>333</v>
      </c>
    </row>
    <row r="26" spans="2:4">
      <c r="C26" s="4" t="s">
        <v>333</v>
      </c>
      <c r="D26" s="4" t="s">
        <v>333</v>
      </c>
    </row>
    <row r="28" spans="2:4">
      <c r="C28" s="4" t="s">
        <v>333</v>
      </c>
      <c r="D28" s="4" t="s">
        <v>333</v>
      </c>
    </row>
    <row r="30" spans="2:4">
      <c r="C30" s="4" t="s">
        <v>333</v>
      </c>
      <c r="D30" s="4" t="s">
        <v>333</v>
      </c>
    </row>
    <row r="32" spans="2:4">
      <c r="B32" s="4">
        <v>3855600</v>
      </c>
      <c r="C32" s="4">
        <v>1927800</v>
      </c>
      <c r="D32" s="4">
        <v>1927000</v>
      </c>
    </row>
  </sheetData>
  <mergeCells count="16">
    <mergeCell ref="L4:L7"/>
    <mergeCell ref="A4:A7"/>
    <mergeCell ref="B4:D4"/>
    <mergeCell ref="E4:G4"/>
    <mergeCell ref="H4:I4"/>
    <mergeCell ref="J4:K4"/>
    <mergeCell ref="B5:B7"/>
    <mergeCell ref="D5:D7"/>
    <mergeCell ref="H5:H7"/>
    <mergeCell ref="I5:I7"/>
    <mergeCell ref="J5:J7"/>
    <mergeCell ref="C5:C7"/>
    <mergeCell ref="E5:E7"/>
    <mergeCell ref="F5:F7"/>
    <mergeCell ref="G5:G7"/>
    <mergeCell ref="K5:K7"/>
  </mergeCells>
  <phoneticPr fontId="2"/>
  <printOptions horizontalCentered="1"/>
  <pageMargins left="0.51181102362204722" right="0.51181102362204722" top="0.74803149606299213" bottom="0.74803149606299213" header="0.31496062992125984" footer="0.31496062992125984"/>
  <pageSetup paperSize="9" orientation="landscape" blackAndWhite="1"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'管理用（このシートは削除しないでください）'!$B$21:$B$34</xm:f>
          </x14:formula1>
          <xm:sqref>A11 A9</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K33"/>
  <sheetViews>
    <sheetView view="pageBreakPreview" zoomScale="90" zoomScaleNormal="100" zoomScaleSheetLayoutView="90" workbookViewId="0">
      <selection activeCell="E10" sqref="E10:H10"/>
    </sheetView>
  </sheetViews>
  <sheetFormatPr defaultRowHeight="14.25"/>
  <cols>
    <col min="1" max="1" width="5" style="14" customWidth="1"/>
    <col min="2" max="2" width="3.5" style="14" customWidth="1"/>
    <col min="3" max="9" width="10" style="14" customWidth="1"/>
    <col min="10" max="10" width="4.875" style="14" customWidth="1"/>
    <col min="11" max="16384" width="9" style="14"/>
  </cols>
  <sheetData>
    <row r="1" spans="1:11">
      <c r="A1" s="13" t="s">
        <v>63</v>
      </c>
    </row>
    <row r="2" spans="1:11">
      <c r="A2" s="13"/>
    </row>
    <row r="3" spans="1:11">
      <c r="A3" s="13"/>
      <c r="H3" s="300" t="s">
        <v>65</v>
      </c>
      <c r="I3" s="300"/>
      <c r="J3" s="300"/>
    </row>
    <row r="4" spans="1:11">
      <c r="A4" s="13"/>
      <c r="H4" s="301" t="s">
        <v>320</v>
      </c>
      <c r="I4" s="301"/>
      <c r="J4" s="301"/>
    </row>
    <row r="5" spans="1:11">
      <c r="A5" s="13"/>
      <c r="G5" s="302"/>
      <c r="H5" s="303"/>
      <c r="I5" s="303"/>
    </row>
    <row r="6" spans="1:11">
      <c r="A6" s="13" t="s">
        <v>3</v>
      </c>
    </row>
    <row r="7" spans="1:11">
      <c r="A7" s="13"/>
    </row>
    <row r="8" spans="1:11">
      <c r="A8" s="13"/>
    </row>
    <row r="9" spans="1:11">
      <c r="A9" s="13"/>
    </row>
    <row r="10" spans="1:11">
      <c r="A10" s="13"/>
      <c r="E10" s="409" t="str">
        <f>第2号様式!E10</f>
        <v>都道府県知事</v>
      </c>
      <c r="F10" s="409"/>
      <c r="G10" s="409"/>
      <c r="H10" s="409"/>
      <c r="I10" s="14" t="s">
        <v>127</v>
      </c>
      <c r="K10" s="102" t="s">
        <v>224</v>
      </c>
    </row>
    <row r="11" spans="1:11">
      <c r="A11" s="13"/>
    </row>
    <row r="12" spans="1:11">
      <c r="A12" s="13"/>
    </row>
    <row r="13" spans="1:11">
      <c r="A13" s="13"/>
    </row>
    <row r="14" spans="1:11" ht="18.75" customHeight="1">
      <c r="A14" s="305" t="s">
        <v>340</v>
      </c>
      <c r="B14" s="306"/>
      <c r="C14" s="306"/>
      <c r="D14" s="306"/>
      <c r="E14" s="306"/>
      <c r="F14" s="306"/>
      <c r="G14" s="306"/>
      <c r="H14" s="306"/>
      <c r="I14" s="306"/>
      <c r="J14" s="306"/>
    </row>
    <row r="15" spans="1:11">
      <c r="A15" s="13"/>
    </row>
    <row r="16" spans="1:11">
      <c r="A16" s="13"/>
    </row>
    <row r="17" spans="1:10">
      <c r="A17" s="13"/>
    </row>
    <row r="18" spans="1:10" ht="60" customHeight="1">
      <c r="A18" s="32"/>
      <c r="B18" s="524" t="s">
        <v>345</v>
      </c>
      <c r="C18" s="524"/>
      <c r="D18" s="524"/>
      <c r="E18" s="524"/>
      <c r="F18" s="524"/>
      <c r="G18" s="524"/>
      <c r="H18" s="524"/>
      <c r="I18" s="524"/>
    </row>
    <row r="19" spans="1:10">
      <c r="A19" s="13"/>
    </row>
    <row r="20" spans="1:10">
      <c r="A20" s="13"/>
    </row>
    <row r="21" spans="1:10">
      <c r="A21" s="13"/>
    </row>
    <row r="22" spans="1:10" ht="30" customHeight="1">
      <c r="A22" s="33"/>
      <c r="B22" s="34">
        <v>1</v>
      </c>
      <c r="C22" s="525" t="s">
        <v>121</v>
      </c>
      <c r="D22" s="525"/>
      <c r="E22" s="525"/>
      <c r="F22" s="525"/>
      <c r="G22" s="525"/>
      <c r="H22" s="525"/>
      <c r="I22" s="525"/>
      <c r="J22" s="32"/>
    </row>
    <row r="23" spans="1:10">
      <c r="A23" s="30"/>
    </row>
    <row r="24" spans="1:10">
      <c r="A24" s="30"/>
      <c r="F24" s="15" t="str">
        <f>IF(G24="","金","")</f>
        <v>金</v>
      </c>
      <c r="G24" s="527"/>
      <c r="H24" s="527"/>
      <c r="I24" s="14" t="s">
        <v>128</v>
      </c>
    </row>
    <row r="25" spans="1:10">
      <c r="A25" s="13"/>
    </row>
    <row r="26" spans="1:10">
      <c r="A26" s="13"/>
    </row>
    <row r="27" spans="1:10" ht="30" customHeight="1">
      <c r="A27" s="33"/>
      <c r="B27" s="34">
        <v>2</v>
      </c>
      <c r="C27" s="525" t="s">
        <v>122</v>
      </c>
      <c r="D27" s="525"/>
      <c r="E27" s="525"/>
      <c r="F27" s="525"/>
      <c r="G27" s="525"/>
      <c r="H27" s="525"/>
      <c r="I27" s="525"/>
      <c r="J27" s="32"/>
    </row>
    <row r="28" spans="1:10">
      <c r="A28" s="30"/>
    </row>
    <row r="29" spans="1:10">
      <c r="A29" s="30"/>
      <c r="F29" s="15" t="str">
        <f>IF(G29="","金","")</f>
        <v>金</v>
      </c>
      <c r="G29" s="527"/>
      <c r="H29" s="527"/>
      <c r="I29" s="14" t="s">
        <v>128</v>
      </c>
    </row>
    <row r="30" spans="1:10">
      <c r="A30" s="13"/>
    </row>
    <row r="31" spans="1:10">
      <c r="A31" s="13"/>
    </row>
    <row r="32" spans="1:10">
      <c r="A32" s="33"/>
      <c r="B32" s="36">
        <v>3</v>
      </c>
      <c r="C32" s="526" t="s">
        <v>123</v>
      </c>
      <c r="D32" s="526"/>
      <c r="E32" s="526"/>
      <c r="F32" s="526"/>
      <c r="G32" s="526"/>
      <c r="H32" s="526"/>
      <c r="I32" s="526"/>
    </row>
    <row r="33" spans="1:9" ht="30" customHeight="1">
      <c r="A33" s="31"/>
      <c r="B33" s="35"/>
      <c r="C33" s="299" t="s">
        <v>124</v>
      </c>
      <c r="D33" s="299"/>
      <c r="E33" s="299"/>
      <c r="F33" s="299"/>
      <c r="G33" s="299"/>
      <c r="H33" s="299"/>
      <c r="I33" s="299"/>
    </row>
  </sheetData>
  <mergeCells count="12">
    <mergeCell ref="C22:I22"/>
    <mergeCell ref="C27:I27"/>
    <mergeCell ref="C32:I32"/>
    <mergeCell ref="C33:I33"/>
    <mergeCell ref="G24:H24"/>
    <mergeCell ref="G29:H29"/>
    <mergeCell ref="B18:I18"/>
    <mergeCell ref="E10:H10"/>
    <mergeCell ref="G5:I5"/>
    <mergeCell ref="A14:J14"/>
    <mergeCell ref="H3:J3"/>
    <mergeCell ref="H4:J4"/>
  </mergeCells>
  <phoneticPr fontId="2"/>
  <printOptions horizontalCentered="1"/>
  <pageMargins left="0.70866141732283472" right="0.70866141732283472" top="0.94488188976377963" bottom="0.94488188976377963" header="0.31496062992125984" footer="0.31496062992125984"/>
  <pageSetup paperSize="9" orientation="portrait" blackAndWhite="1"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K35"/>
  <sheetViews>
    <sheetView view="pageBreakPreview" topLeftCell="A22" zoomScale="90" zoomScaleNormal="100" zoomScaleSheetLayoutView="90" workbookViewId="0">
      <selection activeCell="O44" sqref="O44"/>
    </sheetView>
  </sheetViews>
  <sheetFormatPr defaultRowHeight="14.25"/>
  <cols>
    <col min="1" max="1" width="5" style="14" customWidth="1"/>
    <col min="2" max="2" width="3.5" style="14" customWidth="1"/>
    <col min="3" max="9" width="10" style="14" customWidth="1"/>
    <col min="10" max="10" width="5" style="14" customWidth="1"/>
    <col min="11" max="16384" width="9" style="14"/>
  </cols>
  <sheetData>
    <row r="1" spans="1:11">
      <c r="A1" s="13" t="s">
        <v>64</v>
      </c>
    </row>
    <row r="2" spans="1:11">
      <c r="A2" s="13"/>
    </row>
    <row r="3" spans="1:11">
      <c r="A3" s="13"/>
      <c r="H3" s="300" t="s">
        <v>65</v>
      </c>
      <c r="I3" s="300"/>
      <c r="J3" s="300"/>
    </row>
    <row r="4" spans="1:11">
      <c r="A4" s="13"/>
      <c r="H4" s="301" t="s">
        <v>320</v>
      </c>
      <c r="I4" s="301"/>
      <c r="J4" s="301"/>
    </row>
    <row r="5" spans="1:11">
      <c r="A5" s="13"/>
    </row>
    <row r="6" spans="1:11">
      <c r="A6" s="13" t="s">
        <v>118</v>
      </c>
    </row>
    <row r="7" spans="1:11">
      <c r="A7" s="13"/>
    </row>
    <row r="8" spans="1:11">
      <c r="A8" s="13"/>
    </row>
    <row r="9" spans="1:11">
      <c r="A9" s="13"/>
    </row>
    <row r="10" spans="1:11">
      <c r="A10" s="13"/>
      <c r="E10" s="409" t="str">
        <f>IF(第2号様式!E10="補助事業者名","間接補助事業者名",第2号様式!E10)</f>
        <v>都道府県知事</v>
      </c>
      <c r="F10" s="409"/>
      <c r="G10" s="409"/>
      <c r="H10" s="409"/>
      <c r="I10" s="14" t="s">
        <v>127</v>
      </c>
      <c r="K10" s="102" t="s">
        <v>224</v>
      </c>
    </row>
    <row r="11" spans="1:11">
      <c r="A11" s="13"/>
    </row>
    <row r="12" spans="1:11">
      <c r="A12" s="13"/>
    </row>
    <row r="13" spans="1:11">
      <c r="A13" s="13"/>
    </row>
    <row r="14" spans="1:11" ht="18.75" customHeight="1">
      <c r="A14" s="305" t="s">
        <v>340</v>
      </c>
      <c r="B14" s="306"/>
      <c r="C14" s="306"/>
      <c r="D14" s="306"/>
      <c r="E14" s="306"/>
      <c r="F14" s="306"/>
      <c r="G14" s="306"/>
      <c r="H14" s="306"/>
      <c r="I14" s="306"/>
      <c r="J14" s="306"/>
    </row>
    <row r="15" spans="1:11">
      <c r="A15" s="13"/>
    </row>
    <row r="16" spans="1:11">
      <c r="A16" s="13"/>
    </row>
    <row r="17" spans="1:10">
      <c r="A17" s="13"/>
    </row>
    <row r="18" spans="1:10" ht="60" customHeight="1">
      <c r="A18" s="32"/>
      <c r="B18" s="524" t="s">
        <v>341</v>
      </c>
      <c r="C18" s="524"/>
      <c r="D18" s="524"/>
      <c r="E18" s="524"/>
      <c r="F18" s="524"/>
      <c r="G18" s="524"/>
      <c r="H18" s="524"/>
      <c r="I18" s="524"/>
    </row>
    <row r="19" spans="1:10">
      <c r="A19" s="13"/>
    </row>
    <row r="20" spans="1:10">
      <c r="A20" s="13"/>
    </row>
    <row r="21" spans="1:10">
      <c r="A21" s="13"/>
    </row>
    <row r="22" spans="1:10" ht="30" customHeight="1">
      <c r="A22" s="34"/>
      <c r="B22" s="34">
        <v>1</v>
      </c>
      <c r="C22" s="525" t="s">
        <v>119</v>
      </c>
      <c r="D22" s="525"/>
      <c r="E22" s="525"/>
      <c r="F22" s="525"/>
      <c r="G22" s="525"/>
      <c r="H22" s="525"/>
      <c r="I22" s="525"/>
      <c r="J22" s="32"/>
    </row>
    <row r="23" spans="1:10">
      <c r="A23" s="30"/>
    </row>
    <row r="24" spans="1:10">
      <c r="A24" s="30"/>
      <c r="F24" s="15" t="str">
        <f>IF(G24="","金","")</f>
        <v>金</v>
      </c>
      <c r="G24" s="527"/>
      <c r="H24" s="527"/>
      <c r="I24" s="14" t="s">
        <v>128</v>
      </c>
    </row>
    <row r="25" spans="1:10">
      <c r="A25" s="13"/>
    </row>
    <row r="26" spans="1:10">
      <c r="A26" s="13"/>
    </row>
    <row r="27" spans="1:10" ht="30" customHeight="1">
      <c r="A27" s="34"/>
      <c r="B27" s="34">
        <v>2</v>
      </c>
      <c r="C27" s="525" t="s">
        <v>125</v>
      </c>
      <c r="D27" s="525"/>
      <c r="E27" s="525"/>
      <c r="F27" s="525"/>
      <c r="G27" s="525"/>
      <c r="H27" s="525"/>
      <c r="I27" s="525"/>
      <c r="J27" s="32"/>
    </row>
    <row r="28" spans="1:10">
      <c r="A28" s="30"/>
    </row>
    <row r="29" spans="1:10">
      <c r="A29" s="30"/>
      <c r="F29" s="15" t="str">
        <f>IF(G29="","金","")</f>
        <v>金</v>
      </c>
      <c r="G29" s="527"/>
      <c r="H29" s="527"/>
      <c r="I29" s="14" t="s">
        <v>128</v>
      </c>
    </row>
    <row r="30" spans="1:10">
      <c r="A30" s="13"/>
    </row>
    <row r="31" spans="1:10">
      <c r="A31" s="13"/>
    </row>
    <row r="32" spans="1:10">
      <c r="A32" s="33"/>
      <c r="B32" s="36">
        <v>3</v>
      </c>
      <c r="C32" s="526" t="s">
        <v>126</v>
      </c>
      <c r="D32" s="526"/>
      <c r="E32" s="526"/>
      <c r="F32" s="526"/>
      <c r="G32" s="526"/>
      <c r="H32" s="526"/>
      <c r="I32" s="526"/>
    </row>
    <row r="33" spans="1:9" ht="30" customHeight="1">
      <c r="A33" s="31"/>
      <c r="B33" s="35"/>
      <c r="C33" s="299" t="s">
        <v>120</v>
      </c>
      <c r="D33" s="299"/>
      <c r="E33" s="299"/>
      <c r="F33" s="299"/>
      <c r="G33" s="299"/>
      <c r="H33" s="299"/>
      <c r="I33" s="299"/>
    </row>
    <row r="34" spans="1:9">
      <c r="A34" s="13"/>
    </row>
    <row r="35" spans="1:9">
      <c r="A35" s="13"/>
    </row>
  </sheetData>
  <mergeCells count="11">
    <mergeCell ref="C33:I33"/>
    <mergeCell ref="G24:H24"/>
    <mergeCell ref="G29:H29"/>
    <mergeCell ref="E10:H10"/>
    <mergeCell ref="A14:J14"/>
    <mergeCell ref="C32:I32"/>
    <mergeCell ref="H3:J3"/>
    <mergeCell ref="H4:J4"/>
    <mergeCell ref="B18:I18"/>
    <mergeCell ref="C22:I22"/>
    <mergeCell ref="C27:I27"/>
  </mergeCells>
  <phoneticPr fontId="2"/>
  <printOptions horizontalCentered="1"/>
  <pageMargins left="0.70866141732283472" right="0.70866141732283472" top="0.94488188976377963" bottom="0.94488188976377963" header="0.31496062992125984" footer="0.31496062992125984"/>
  <pageSetup paperSize="9" orientation="portrait" blackAndWhite="1"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34"/>
  <sheetViews>
    <sheetView tabSelected="1" topLeftCell="F1" workbookViewId="0">
      <selection activeCell="R17" sqref="R17"/>
    </sheetView>
  </sheetViews>
  <sheetFormatPr defaultRowHeight="13.5"/>
  <cols>
    <col min="2" max="2" width="53.75" customWidth="1"/>
    <col min="4" max="4" width="35.125" customWidth="1"/>
    <col min="11" max="11" width="37.5" customWidth="1"/>
  </cols>
  <sheetData>
    <row r="1" spans="2:16">
      <c r="B1" t="s">
        <v>203</v>
      </c>
      <c r="D1" t="s">
        <v>212</v>
      </c>
      <c r="F1" t="s">
        <v>216</v>
      </c>
      <c r="K1" t="s">
        <v>275</v>
      </c>
    </row>
    <row r="2" spans="2:16" ht="42">
      <c r="L2" s="212" t="s">
        <v>283</v>
      </c>
      <c r="M2" s="213" t="s">
        <v>276</v>
      </c>
      <c r="N2" s="213" t="s">
        <v>286</v>
      </c>
      <c r="O2" s="213" t="s">
        <v>284</v>
      </c>
      <c r="P2" s="213" t="s">
        <v>285</v>
      </c>
    </row>
    <row r="3" spans="2:16">
      <c r="B3" t="s">
        <v>104</v>
      </c>
      <c r="D3" t="s">
        <v>228</v>
      </c>
      <c r="F3" t="s">
        <v>233</v>
      </c>
      <c r="K3" s="215" t="s">
        <v>241</v>
      </c>
      <c r="L3" s="211" t="s">
        <v>280</v>
      </c>
      <c r="M3" s="214">
        <v>0.5</v>
      </c>
      <c r="N3" s="214" t="s">
        <v>288</v>
      </c>
      <c r="O3" s="214">
        <v>0.5</v>
      </c>
      <c r="P3" s="214">
        <v>1</v>
      </c>
    </row>
    <row r="4" spans="2:16">
      <c r="B4" t="s">
        <v>105</v>
      </c>
      <c r="D4" t="s">
        <v>229</v>
      </c>
      <c r="F4" t="s">
        <v>234</v>
      </c>
      <c r="K4" s="215" t="s">
        <v>243</v>
      </c>
      <c r="L4" s="211" t="s">
        <v>280</v>
      </c>
      <c r="M4" s="214">
        <v>0.75</v>
      </c>
      <c r="N4" s="214" t="s">
        <v>287</v>
      </c>
      <c r="O4" s="214">
        <v>0.5</v>
      </c>
      <c r="P4" s="214">
        <v>0.66666666666666663</v>
      </c>
    </row>
    <row r="5" spans="2:16">
      <c r="B5" t="s">
        <v>106</v>
      </c>
      <c r="D5" t="s">
        <v>230</v>
      </c>
      <c r="F5" t="s">
        <v>235</v>
      </c>
      <c r="K5" s="215" t="s">
        <v>245</v>
      </c>
      <c r="L5" s="211" t="s">
        <v>280</v>
      </c>
      <c r="M5" s="214">
        <v>0.33333333333333331</v>
      </c>
      <c r="N5" s="214" t="s">
        <v>287</v>
      </c>
      <c r="O5" s="214">
        <v>0.33333333333333331</v>
      </c>
      <c r="P5" s="214">
        <v>1</v>
      </c>
    </row>
    <row r="6" spans="2:16">
      <c r="B6" t="s">
        <v>107</v>
      </c>
      <c r="D6" t="s">
        <v>231</v>
      </c>
      <c r="F6" t="s">
        <v>236</v>
      </c>
      <c r="K6" s="215" t="s">
        <v>247</v>
      </c>
      <c r="L6" s="211" t="s">
        <v>282</v>
      </c>
      <c r="M6" s="214" t="s">
        <v>277</v>
      </c>
      <c r="N6" s="214" t="s">
        <v>287</v>
      </c>
      <c r="O6" s="214">
        <v>0.5</v>
      </c>
      <c r="P6" s="216">
        <v>0.5</v>
      </c>
    </row>
    <row r="7" spans="2:16">
      <c r="B7" t="s">
        <v>108</v>
      </c>
      <c r="D7" t="s">
        <v>232</v>
      </c>
      <c r="F7" t="s">
        <v>237</v>
      </c>
      <c r="K7" s="215" t="s">
        <v>249</v>
      </c>
      <c r="L7" s="211" t="s">
        <v>282</v>
      </c>
      <c r="M7" s="214" t="s">
        <v>277</v>
      </c>
      <c r="N7" s="214" t="s">
        <v>287</v>
      </c>
      <c r="O7" s="214">
        <v>0.5</v>
      </c>
      <c r="P7" s="216">
        <v>0.5</v>
      </c>
    </row>
    <row r="8" spans="2:16">
      <c r="B8" t="s">
        <v>109</v>
      </c>
      <c r="F8" t="s">
        <v>238</v>
      </c>
      <c r="K8" s="215" t="s">
        <v>251</v>
      </c>
      <c r="L8" s="211" t="s">
        <v>279</v>
      </c>
      <c r="M8" s="214" t="s">
        <v>278</v>
      </c>
      <c r="N8" s="214" t="s">
        <v>287</v>
      </c>
      <c r="O8" s="214">
        <v>0.5</v>
      </c>
      <c r="P8" s="216">
        <v>0.5</v>
      </c>
    </row>
    <row r="9" spans="2:16">
      <c r="B9" t="s">
        <v>110</v>
      </c>
      <c r="F9" t="s">
        <v>239</v>
      </c>
      <c r="K9" s="215" t="s">
        <v>253</v>
      </c>
      <c r="L9" s="211" t="s">
        <v>281</v>
      </c>
      <c r="M9" s="214">
        <v>0.66666666666666663</v>
      </c>
      <c r="N9" s="214" t="s">
        <v>287</v>
      </c>
      <c r="O9" s="214">
        <v>0.33333333333333331</v>
      </c>
      <c r="P9" s="216">
        <v>0.5</v>
      </c>
    </row>
    <row r="10" spans="2:16">
      <c r="B10" t="s">
        <v>111</v>
      </c>
      <c r="F10" t="s">
        <v>240</v>
      </c>
      <c r="K10" s="215" t="s">
        <v>255</v>
      </c>
      <c r="L10" s="211" t="s">
        <v>281</v>
      </c>
      <c r="M10" s="214">
        <v>0.66666666666666663</v>
      </c>
      <c r="N10" s="214" t="s">
        <v>287</v>
      </c>
      <c r="O10" s="214">
        <v>0.33333333333333331</v>
      </c>
      <c r="P10" s="216">
        <v>0.5</v>
      </c>
    </row>
    <row r="11" spans="2:16">
      <c r="B11" t="s">
        <v>112</v>
      </c>
      <c r="K11" s="215" t="s">
        <v>257</v>
      </c>
      <c r="L11" s="211" t="s">
        <v>280</v>
      </c>
      <c r="M11" s="214">
        <v>0.5</v>
      </c>
      <c r="N11" s="214" t="s">
        <v>287</v>
      </c>
      <c r="O11" s="214">
        <v>0.5</v>
      </c>
      <c r="P11" s="216">
        <v>1</v>
      </c>
    </row>
    <row r="12" spans="2:16">
      <c r="B12" t="s">
        <v>113</v>
      </c>
      <c r="K12" s="215" t="s">
        <v>259</v>
      </c>
      <c r="L12" s="211" t="s">
        <v>280</v>
      </c>
      <c r="M12" s="214">
        <v>0.5</v>
      </c>
      <c r="N12" s="214" t="s">
        <v>287</v>
      </c>
      <c r="O12" s="214">
        <v>0.5</v>
      </c>
      <c r="P12" s="214">
        <v>1</v>
      </c>
    </row>
    <row r="13" spans="2:16">
      <c r="B13" t="s">
        <v>114</v>
      </c>
      <c r="K13" s="215" t="s">
        <v>261</v>
      </c>
      <c r="L13" s="211" t="s">
        <v>280</v>
      </c>
      <c r="M13" s="214">
        <v>0.5</v>
      </c>
      <c r="N13" s="214" t="s">
        <v>287</v>
      </c>
      <c r="O13" s="214">
        <v>0.5</v>
      </c>
      <c r="P13" s="214">
        <v>1</v>
      </c>
    </row>
    <row r="14" spans="2:16">
      <c r="B14" t="s">
        <v>115</v>
      </c>
      <c r="K14" s="215" t="s">
        <v>263</v>
      </c>
      <c r="L14" s="211" t="s">
        <v>279</v>
      </c>
      <c r="M14" s="214" t="s">
        <v>278</v>
      </c>
      <c r="N14" s="214" t="s">
        <v>289</v>
      </c>
      <c r="O14" s="216" t="s">
        <v>290</v>
      </c>
      <c r="P14" s="214">
        <v>1</v>
      </c>
    </row>
    <row r="15" spans="2:16">
      <c r="B15" t="s">
        <v>116</v>
      </c>
      <c r="K15" s="215" t="s">
        <v>265</v>
      </c>
      <c r="L15" s="211" t="s">
        <v>280</v>
      </c>
      <c r="M15" s="214">
        <v>0.5</v>
      </c>
      <c r="N15" s="214" t="s">
        <v>287</v>
      </c>
      <c r="O15" s="214">
        <v>0.5</v>
      </c>
      <c r="P15" s="214">
        <v>1</v>
      </c>
    </row>
    <row r="16" spans="2:16">
      <c r="B16" t="s">
        <v>117</v>
      </c>
      <c r="K16" s="215" t="s">
        <v>267</v>
      </c>
      <c r="L16" s="211" t="s">
        <v>280</v>
      </c>
      <c r="M16" s="214">
        <v>0.33333333333333331</v>
      </c>
      <c r="N16" s="214" t="s">
        <v>287</v>
      </c>
      <c r="O16" s="214">
        <v>0.33333333333333331</v>
      </c>
      <c r="P16" s="214">
        <v>1</v>
      </c>
    </row>
    <row r="19" spans="2:2">
      <c r="B19" t="s">
        <v>274</v>
      </c>
    </row>
    <row r="21" spans="2:2">
      <c r="B21" t="s">
        <v>242</v>
      </c>
    </row>
    <row r="22" spans="2:2">
      <c r="B22" t="s">
        <v>244</v>
      </c>
    </row>
    <row r="23" spans="2:2">
      <c r="B23" t="s">
        <v>246</v>
      </c>
    </row>
    <row r="24" spans="2:2">
      <c r="B24" t="s">
        <v>248</v>
      </c>
    </row>
    <row r="25" spans="2:2">
      <c r="B25" t="s">
        <v>250</v>
      </c>
    </row>
    <row r="26" spans="2:2">
      <c r="B26" t="s">
        <v>252</v>
      </c>
    </row>
    <row r="27" spans="2:2">
      <c r="B27" t="s">
        <v>254</v>
      </c>
    </row>
    <row r="28" spans="2:2">
      <c r="B28" t="s">
        <v>256</v>
      </c>
    </row>
    <row r="29" spans="2:2">
      <c r="B29" t="s">
        <v>258</v>
      </c>
    </row>
    <row r="30" spans="2:2">
      <c r="B30" t="s">
        <v>260</v>
      </c>
    </row>
    <row r="31" spans="2:2">
      <c r="B31" t="s">
        <v>262</v>
      </c>
    </row>
    <row r="32" spans="2:2">
      <c r="B32" t="s">
        <v>264</v>
      </c>
    </row>
    <row r="33" spans="2:2">
      <c r="B33" t="s">
        <v>266</v>
      </c>
    </row>
    <row r="34" spans="2:2">
      <c r="B34" t="s">
        <v>268</v>
      </c>
    </row>
  </sheetData>
  <phoneticPr fontId="2"/>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J40"/>
  <sheetViews>
    <sheetView view="pageBreakPreview" topLeftCell="A4" zoomScaleNormal="100" zoomScaleSheetLayoutView="100" workbookViewId="0">
      <selection activeCell="F29" sqref="F29"/>
    </sheetView>
  </sheetViews>
  <sheetFormatPr defaultRowHeight="14.25"/>
  <cols>
    <col min="1" max="1" width="5" style="14" customWidth="1"/>
    <col min="2" max="2" width="3.5" style="14" customWidth="1"/>
    <col min="3" max="7" width="9" style="14"/>
    <col min="8" max="8" width="10" style="14" customWidth="1"/>
    <col min="9" max="9" width="9" style="14" customWidth="1"/>
    <col min="10" max="10" width="5" style="14" customWidth="1"/>
    <col min="11" max="16384" width="9" style="14"/>
  </cols>
  <sheetData>
    <row r="1" spans="1:10">
      <c r="A1" s="13" t="s">
        <v>2</v>
      </c>
    </row>
    <row r="2" spans="1:10">
      <c r="A2" s="13"/>
    </row>
    <row r="3" spans="1:10">
      <c r="A3" s="13"/>
      <c r="H3" s="300" t="s">
        <v>65</v>
      </c>
      <c r="I3" s="300"/>
      <c r="J3" s="300"/>
    </row>
    <row r="4" spans="1:10">
      <c r="A4" s="13"/>
      <c r="H4" s="301" t="s">
        <v>320</v>
      </c>
      <c r="I4" s="301"/>
      <c r="J4" s="301"/>
    </row>
    <row r="5" spans="1:10">
      <c r="A5" s="13"/>
      <c r="G5" s="302"/>
      <c r="H5" s="303"/>
      <c r="I5" s="303"/>
    </row>
    <row r="6" spans="1:10">
      <c r="A6" s="13" t="s">
        <v>3</v>
      </c>
    </row>
    <row r="7" spans="1:10">
      <c r="A7" s="13"/>
    </row>
    <row r="8" spans="1:10">
      <c r="A8" s="13"/>
    </row>
    <row r="9" spans="1:10">
      <c r="A9" s="13"/>
    </row>
    <row r="10" spans="1:10">
      <c r="A10" s="13"/>
      <c r="E10" s="304" t="s">
        <v>361</v>
      </c>
      <c r="F10" s="304"/>
      <c r="G10" s="304"/>
      <c r="H10" s="304"/>
      <c r="I10" s="14" t="s">
        <v>127</v>
      </c>
    </row>
    <row r="11" spans="1:10">
      <c r="A11" s="13"/>
      <c r="E11" s="15"/>
      <c r="F11" s="15"/>
      <c r="G11" s="15"/>
      <c r="H11" s="15"/>
    </row>
    <row r="12" spans="1:10">
      <c r="A12" s="13"/>
      <c r="E12" s="15"/>
      <c r="F12" s="15"/>
      <c r="G12" s="15"/>
      <c r="H12" s="15"/>
    </row>
    <row r="13" spans="1:10">
      <c r="A13" s="13"/>
    </row>
    <row r="14" spans="1:10">
      <c r="A14" s="305" t="s">
        <v>321</v>
      </c>
      <c r="B14" s="306"/>
      <c r="C14" s="306"/>
      <c r="D14" s="306"/>
      <c r="E14" s="306"/>
      <c r="F14" s="306"/>
      <c r="G14" s="306"/>
      <c r="H14" s="306"/>
      <c r="I14" s="306"/>
      <c r="J14" s="306"/>
    </row>
    <row r="15" spans="1:10">
      <c r="A15" s="13" t="s">
        <v>322</v>
      </c>
    </row>
    <row r="16" spans="1:10">
      <c r="A16" s="13"/>
    </row>
    <row r="17" spans="1:9">
      <c r="A17" s="13"/>
    </row>
    <row r="18" spans="1:9">
      <c r="A18" s="13"/>
    </row>
    <row r="19" spans="1:9" ht="30" customHeight="1">
      <c r="A19" s="13"/>
      <c r="B19" s="299" t="s">
        <v>129</v>
      </c>
      <c r="C19" s="299"/>
      <c r="D19" s="299"/>
      <c r="E19" s="299"/>
      <c r="F19" s="299"/>
      <c r="G19" s="299"/>
      <c r="H19" s="299"/>
      <c r="I19" s="299"/>
    </row>
    <row r="20" spans="1:9">
      <c r="A20" s="13"/>
    </row>
    <row r="21" spans="1:9">
      <c r="A21" s="13"/>
    </row>
    <row r="22" spans="1:9">
      <c r="A22" s="13"/>
      <c r="B22" s="14">
        <v>1</v>
      </c>
      <c r="C22" s="14" t="s">
        <v>133</v>
      </c>
      <c r="E22" s="15" t="str">
        <f>IF(F22="","金","")</f>
        <v/>
      </c>
      <c r="F22" s="308">
        <v>77139000</v>
      </c>
      <c r="G22" s="308"/>
      <c r="H22" s="14" t="s">
        <v>128</v>
      </c>
    </row>
    <row r="23" spans="1:9" ht="13.5" customHeight="1">
      <c r="A23" s="13"/>
      <c r="E23" s="15"/>
      <c r="F23" s="37"/>
      <c r="G23" s="37"/>
    </row>
    <row r="24" spans="1:9">
      <c r="A24" s="13"/>
      <c r="B24" s="14">
        <v>2</v>
      </c>
      <c r="C24" s="223" t="s">
        <v>298</v>
      </c>
      <c r="E24" s="307" t="s">
        <v>263</v>
      </c>
      <c r="F24" s="307"/>
      <c r="G24" s="307"/>
      <c r="H24" s="307"/>
      <c r="I24" s="307"/>
    </row>
    <row r="25" spans="1:9">
      <c r="A25" s="13"/>
      <c r="D25" s="159"/>
      <c r="E25" s="307" t="s">
        <v>251</v>
      </c>
      <c r="F25" s="307"/>
      <c r="G25" s="307"/>
      <c r="H25" s="307"/>
      <c r="I25" s="307"/>
    </row>
    <row r="26" spans="1:9">
      <c r="A26" s="13"/>
      <c r="D26" s="227"/>
      <c r="E26" s="307" t="s">
        <v>267</v>
      </c>
      <c r="F26" s="307"/>
      <c r="G26" s="307"/>
      <c r="H26" s="307"/>
      <c r="I26" s="307"/>
    </row>
    <row r="27" spans="1:9">
      <c r="A27" s="13"/>
      <c r="D27" s="227"/>
      <c r="E27" s="307" t="s">
        <v>259</v>
      </c>
      <c r="F27" s="307"/>
      <c r="G27" s="307"/>
      <c r="H27" s="307"/>
      <c r="I27" s="307"/>
    </row>
    <row r="28" spans="1:9">
      <c r="A28" s="13"/>
      <c r="D28" s="289"/>
      <c r="E28" s="298"/>
      <c r="F28" s="298"/>
      <c r="G28" s="298"/>
      <c r="H28" s="298"/>
      <c r="I28" s="298"/>
    </row>
    <row r="29" spans="1:9">
      <c r="A29" s="13"/>
      <c r="C29" s="94"/>
    </row>
    <row r="30" spans="1:9">
      <c r="A30" s="13"/>
      <c r="B30" s="14">
        <v>3</v>
      </c>
      <c r="C30" s="14" t="s">
        <v>208</v>
      </c>
    </row>
    <row r="31" spans="1:9">
      <c r="A31" s="13"/>
    </row>
    <row r="32" spans="1:9">
      <c r="A32" s="13"/>
      <c r="B32" s="14">
        <v>4</v>
      </c>
      <c r="C32" s="14" t="s">
        <v>199</v>
      </c>
    </row>
    <row r="33" spans="1:3">
      <c r="A33" s="13"/>
    </row>
    <row r="34" spans="1:3">
      <c r="A34" s="13"/>
      <c r="B34" s="14">
        <v>5</v>
      </c>
      <c r="C34" s="14" t="s">
        <v>131</v>
      </c>
    </row>
    <row r="35" spans="1:3">
      <c r="A35" s="13"/>
      <c r="C35" s="223" t="s">
        <v>299</v>
      </c>
    </row>
    <row r="36" spans="1:3">
      <c r="A36" s="13"/>
      <c r="C36" s="94"/>
    </row>
    <row r="37" spans="1:3">
      <c r="A37" s="13"/>
    </row>
    <row r="38" spans="1:3">
      <c r="A38" s="13"/>
      <c r="C38" s="94"/>
    </row>
    <row r="39" spans="1:3">
      <c r="A39" s="13"/>
    </row>
    <row r="40" spans="1:3">
      <c r="A40" s="13"/>
    </row>
  </sheetData>
  <mergeCells count="12">
    <mergeCell ref="E28:I28"/>
    <mergeCell ref="B19:I19"/>
    <mergeCell ref="H3:J3"/>
    <mergeCell ref="H4:J4"/>
    <mergeCell ref="G5:I5"/>
    <mergeCell ref="E10:H10"/>
    <mergeCell ref="A14:J14"/>
    <mergeCell ref="E26:I26"/>
    <mergeCell ref="E27:I27"/>
    <mergeCell ref="E24:I24"/>
    <mergeCell ref="E25:I25"/>
    <mergeCell ref="F22:G22"/>
  </mergeCells>
  <phoneticPr fontId="2"/>
  <dataValidations count="1">
    <dataValidation type="list" allowBlank="1" showInputMessage="1" showErrorMessage="1" sqref="E24:E28 F24:I27">
      <formula1>"へき地診療所施設整備事業,過疎地域等特定診療所施設整備事業,へき地保健指導所施設整備事業,研修医のための研修施設整備事業,臨床研修病院施設整備事業,へき地医療拠点病院施設整備事業,医師臨床研修病院研修医環境整備事業,離島等患者宿泊施設施設整備事業,産科医療機関施設整備事業,分娩取扱施設施設整備事業,死亡時画像診断システム施設整備事業,有床診療所等スプリンクラー等施設整備事業,南海トラフ地震に係る津波避難対策緊急事業,院内感染対策施設整備事業"</formula1>
    </dataValidation>
  </dataValidations>
  <printOptions horizontalCentered="1"/>
  <pageMargins left="0.70866141732283472" right="0.70866141732283472" top="0.94488188976377963" bottom="0.94488188976377963" header="0.31496062992125984" footer="0.31496062992125984"/>
  <pageSetup paperSize="9" orientation="portrait" blackAndWhite="1" r:id="rId1"/>
  <colBreaks count="1" manualBreakCount="1">
    <brk id="10" max="52" man="1"/>
  </colBreaks>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39997558519241921"/>
  </sheetPr>
  <dimension ref="A1:Q53"/>
  <sheetViews>
    <sheetView view="pageBreakPreview" zoomScale="90" zoomScaleNormal="100" zoomScaleSheetLayoutView="90" workbookViewId="0">
      <selection activeCell="J13" sqref="J13"/>
    </sheetView>
  </sheetViews>
  <sheetFormatPr defaultRowHeight="13.5"/>
  <cols>
    <col min="1" max="1" width="20" style="4" customWidth="1"/>
    <col min="2" max="10" width="11.25" style="4" customWidth="1"/>
    <col min="11" max="11" width="15" style="4" customWidth="1"/>
    <col min="12" max="12" width="9" style="4"/>
    <col min="13" max="15" width="5.75" style="4" customWidth="1"/>
    <col min="16" max="17" width="5.625" style="4" customWidth="1"/>
    <col min="18" max="16384" width="9" style="4"/>
  </cols>
  <sheetData>
    <row r="1" spans="1:17">
      <c r="A1" s="1" t="s">
        <v>200</v>
      </c>
    </row>
    <row r="2" spans="1:17" ht="19.5" customHeight="1">
      <c r="A2" s="309" t="s">
        <v>80</v>
      </c>
      <c r="B2" s="309"/>
      <c r="C2" s="309"/>
      <c r="D2" s="309"/>
      <c r="E2" s="309"/>
      <c r="F2" s="309"/>
      <c r="G2" s="309"/>
      <c r="H2" s="309"/>
      <c r="I2" s="309"/>
      <c r="J2" s="309"/>
      <c r="K2" s="309"/>
    </row>
    <row r="3" spans="1:17" ht="7.5" customHeight="1">
      <c r="A3" s="11"/>
      <c r="B3" s="11"/>
      <c r="C3" s="11"/>
      <c r="D3" s="11"/>
      <c r="E3" s="11"/>
      <c r="F3" s="11"/>
      <c r="G3" s="11"/>
      <c r="H3" s="11"/>
      <c r="I3" s="11"/>
      <c r="J3" s="11"/>
      <c r="K3" s="11"/>
    </row>
    <row r="4" spans="1:17" ht="14.25" thickBot="1">
      <c r="A4" s="1"/>
      <c r="I4" s="162" t="s">
        <v>362</v>
      </c>
      <c r="J4" s="314"/>
      <c r="K4" s="314"/>
    </row>
    <row r="5" spans="1:17" ht="45" customHeight="1" thickTop="1">
      <c r="A5" s="310" t="s">
        <v>300</v>
      </c>
      <c r="B5" s="25" t="s">
        <v>4</v>
      </c>
      <c r="C5" s="25" t="s">
        <v>75</v>
      </c>
      <c r="D5" s="25" t="s">
        <v>5</v>
      </c>
      <c r="E5" s="25" t="s">
        <v>76</v>
      </c>
      <c r="F5" s="25" t="s">
        <v>6</v>
      </c>
      <c r="G5" s="25" t="s">
        <v>7</v>
      </c>
      <c r="H5" s="25" t="s">
        <v>77</v>
      </c>
      <c r="I5" s="25" t="s">
        <v>78</v>
      </c>
      <c r="J5" s="25" t="s">
        <v>79</v>
      </c>
      <c r="K5" s="312" t="s">
        <v>8</v>
      </c>
    </row>
    <row r="6" spans="1:17" ht="13.5" customHeight="1" thickBot="1">
      <c r="A6" s="311"/>
      <c r="B6" s="24" t="s">
        <v>68</v>
      </c>
      <c r="C6" s="6" t="s">
        <v>67</v>
      </c>
      <c r="D6" s="24" t="s">
        <v>9</v>
      </c>
      <c r="E6" s="6" t="s">
        <v>69</v>
      </c>
      <c r="F6" s="24" t="s">
        <v>70</v>
      </c>
      <c r="G6" s="24" t="s">
        <v>71</v>
      </c>
      <c r="H6" s="6" t="s">
        <v>72</v>
      </c>
      <c r="I6" s="6" t="s">
        <v>73</v>
      </c>
      <c r="J6" s="6" t="s">
        <v>74</v>
      </c>
      <c r="K6" s="313"/>
    </row>
    <row r="7" spans="1:17" ht="16.5" customHeight="1">
      <c r="A7" s="17"/>
      <c r="B7" s="18" t="s">
        <v>10</v>
      </c>
      <c r="C7" s="18" t="s">
        <v>11</v>
      </c>
      <c r="D7" s="18" t="s">
        <v>10</v>
      </c>
      <c r="E7" s="18" t="s">
        <v>10</v>
      </c>
      <c r="F7" s="18" t="s">
        <v>12</v>
      </c>
      <c r="G7" s="18" t="s">
        <v>12</v>
      </c>
      <c r="H7" s="18" t="s">
        <v>12</v>
      </c>
      <c r="I7" s="18" t="s">
        <v>12</v>
      </c>
      <c r="J7" s="18" t="s">
        <v>12</v>
      </c>
      <c r="K7" s="16"/>
    </row>
    <row r="8" spans="1:17" ht="22.5" customHeight="1">
      <c r="A8" s="272" t="s">
        <v>263</v>
      </c>
      <c r="B8" s="208"/>
      <c r="C8" s="208"/>
      <c r="D8" s="29" t="str">
        <f>IF(B8="","",(B8-C8))</f>
        <v/>
      </c>
      <c r="E8" s="208"/>
      <c r="F8" s="208"/>
      <c r="G8" s="208" t="str">
        <f>IF(B8="","",MIN(E8,F8))</f>
        <v/>
      </c>
      <c r="H8" s="208"/>
      <c r="I8" s="208"/>
      <c r="J8" s="29"/>
      <c r="K8" s="20"/>
    </row>
    <row r="9" spans="1:17" ht="22.5" customHeight="1">
      <c r="A9" s="231" t="s">
        <v>324</v>
      </c>
      <c r="B9" s="228">
        <v>30000000</v>
      </c>
      <c r="C9" s="228">
        <v>0</v>
      </c>
      <c r="D9" s="229">
        <f t="shared" ref="D9:D11" si="0">IF(A9="","",(B9-C9))</f>
        <v>30000000</v>
      </c>
      <c r="E9" s="228">
        <v>30000000</v>
      </c>
      <c r="F9" s="228">
        <f>1659*17500</f>
        <v>29032500</v>
      </c>
      <c r="G9" s="229">
        <f t="shared" ref="G9:G11" si="1">IF(A9="","",MIN(E9,F9))</f>
        <v>29032500</v>
      </c>
      <c r="H9" s="228">
        <v>29032000</v>
      </c>
      <c r="I9" s="230">
        <f>IF(B9="","",IF(H9="-",MIN(D9,G9),IF(M9="a",MIN(D9,G9,H9),IF(M9="b",MIN(MIN(D9,G9)*N9),H9))))</f>
        <v>29032000</v>
      </c>
      <c r="J9" s="230">
        <f>IF(B9="","",ROUNDDOWN(IF(B9="","",IF(O9="B",I9,IF(H9="-",I9*P9,I9*Q9))),-3))</f>
        <v>29032000</v>
      </c>
      <c r="K9" s="165"/>
      <c r="M9" s="217" t="str">
        <f>VLOOKUP(A8,'管理用（このシートは削除しないでください）'!$K$3:$P$16,2,FALSE)</f>
        <v>a</v>
      </c>
      <c r="N9" s="218" t="str">
        <f>VLOOKUP(A8,'管理用（このシートは削除しないでください）'!$K$3:$P$16,3,)</f>
        <v>-</v>
      </c>
      <c r="O9" s="218" t="str">
        <f>VLOOKUP(A8,'管理用（このシートは削除しないでください）'!$K$3:$P$16,4,FALSE)</f>
        <v>B</v>
      </c>
      <c r="P9" s="218" t="str">
        <f>VLOOKUP(A8,'管理用（このシートは削除しないでください）'!$K$3:$P$16,5,FALSE)</f>
        <v>-</v>
      </c>
      <c r="Q9" s="218">
        <f>VLOOKUP(A8,'管理用（このシートは削除しないでください）'!$K$3:$P$16,6,FALSE)</f>
        <v>1</v>
      </c>
    </row>
    <row r="10" spans="1:17" ht="22.5" customHeight="1">
      <c r="A10" s="272" t="s">
        <v>251</v>
      </c>
      <c r="B10" s="208"/>
      <c r="C10" s="208"/>
      <c r="D10" s="208" t="str">
        <f>IF(B10="","",(B10-C10))</f>
        <v/>
      </c>
      <c r="E10" s="208"/>
      <c r="F10" s="208"/>
      <c r="G10" s="208" t="str">
        <f>IF(B10="","",MIN(E10,F10))</f>
        <v/>
      </c>
      <c r="H10" s="208"/>
      <c r="I10" s="208"/>
      <c r="J10" s="208"/>
      <c r="K10" s="20"/>
    </row>
    <row r="11" spans="1:17" ht="22.5" customHeight="1">
      <c r="A11" s="231" t="s">
        <v>323</v>
      </c>
      <c r="B11" s="228">
        <v>100000000</v>
      </c>
      <c r="C11" s="228">
        <v>1000000</v>
      </c>
      <c r="D11" s="229">
        <f t="shared" si="0"/>
        <v>99000000</v>
      </c>
      <c r="E11" s="228">
        <v>94000000</v>
      </c>
      <c r="F11" s="228">
        <f>400*180900</f>
        <v>72360000</v>
      </c>
      <c r="G11" s="229">
        <f t="shared" si="1"/>
        <v>72360000</v>
      </c>
      <c r="H11" s="228">
        <v>72360000</v>
      </c>
      <c r="I11" s="230">
        <f>IF(B11="","",IF(H11="-",MIN(D11,G11),IF(M11="a",MIN(D11,G11,H11),IF(M11="b",MIN(MIN(D11,G11)*N11),H11))))</f>
        <v>72360000</v>
      </c>
      <c r="J11" s="230">
        <f>IF(B11="","",ROUNDDOWN(IF(B11="","",IF(O11="B",I11,IF(H11="-",I11*P11,I11*Q11))),-3))</f>
        <v>36180000</v>
      </c>
      <c r="K11" s="165"/>
      <c r="M11" s="217" t="str">
        <f>VLOOKUP(A10,'管理用（このシートは削除しないでください）'!$K$3:$P$16,2,FALSE)</f>
        <v>a</v>
      </c>
      <c r="N11" s="218" t="str">
        <f>VLOOKUP(A10,'管理用（このシートは削除しないでください）'!$K$3:$P$16,3,)</f>
        <v>-</v>
      </c>
      <c r="O11" s="218" t="str">
        <f>VLOOKUP(A10,'管理用（このシートは削除しないでください）'!$K$3:$P$16,4,FALSE)</f>
        <v>A</v>
      </c>
      <c r="P11" s="218">
        <f>VLOOKUP(A10,'管理用（このシートは削除しないでください）'!$K$3:$P$16,5,FALSE)</f>
        <v>0.5</v>
      </c>
      <c r="Q11" s="218">
        <f>VLOOKUP(A10,'管理用（このシートは削除しないでください）'!$K$3:$P$16,6,FALSE)</f>
        <v>0.5</v>
      </c>
    </row>
    <row r="12" spans="1:17" ht="22.5" customHeight="1">
      <c r="A12" s="272" t="s">
        <v>267</v>
      </c>
      <c r="B12" s="208"/>
      <c r="C12" s="208"/>
      <c r="D12" s="208" t="str">
        <f>IF(B12="","",(B12-C12))</f>
        <v/>
      </c>
      <c r="E12" s="208"/>
      <c r="F12" s="208"/>
      <c r="G12" s="208" t="str">
        <f>IF(B12="","",MIN(E12,F12))</f>
        <v/>
      </c>
      <c r="H12" s="208"/>
      <c r="I12" s="208"/>
      <c r="J12" s="208"/>
      <c r="K12" s="209"/>
    </row>
    <row r="13" spans="1:17" ht="22.5" customHeight="1">
      <c r="A13" s="231" t="s">
        <v>325</v>
      </c>
      <c r="B13" s="228">
        <v>640000000</v>
      </c>
      <c r="C13" s="228">
        <v>0</v>
      </c>
      <c r="D13" s="229">
        <f t="shared" ref="D13" si="2">IF(B13="","",(B13-C13))</f>
        <v>640000000</v>
      </c>
      <c r="E13" s="228">
        <v>30000000</v>
      </c>
      <c r="F13" s="228">
        <f>12345000+28097000</f>
        <v>40442000</v>
      </c>
      <c r="G13" s="229">
        <f t="shared" ref="G13" si="3">IF(B13="","",MIN(E13,F13))</f>
        <v>30000000</v>
      </c>
      <c r="H13" s="228">
        <v>18000000</v>
      </c>
      <c r="I13" s="230">
        <f>IF(B13="","",IF(H13="-",MIN(D13,G13),IF(M13="a",MIN(D13,G13,H13),IF(M13="b",MIN(MIN(D13,G13)*N13),H13))))</f>
        <v>10000000</v>
      </c>
      <c r="J13" s="230">
        <f>IF(B13="","",ROUNDDOWN(IF(B13="","",IF(O13="B",I13,IF(H13="-",I13*P13,I13*Q13))),-3))</f>
        <v>10000000</v>
      </c>
      <c r="K13" s="165"/>
      <c r="M13" s="217" t="str">
        <f>VLOOKUP(A12,'管理用（このシートは削除しないでください）'!$K$3:$P$16,2,FALSE)</f>
        <v>b</v>
      </c>
      <c r="N13" s="218">
        <f>VLOOKUP(A12,'管理用（このシートは削除しないでください）'!$K$3:$P$16,3,)</f>
        <v>0.33333333333333331</v>
      </c>
      <c r="O13" s="218" t="str">
        <f>VLOOKUP(A12,'管理用（このシートは削除しないでください）'!$K$3:$P$16,4,FALSE)</f>
        <v>A</v>
      </c>
      <c r="P13" s="218">
        <f>VLOOKUP(A12,'管理用（このシートは削除しないでください）'!$K$3:$P$16,5,FALSE)</f>
        <v>0.33333333333333331</v>
      </c>
      <c r="Q13" s="218">
        <f>VLOOKUP(A12,'管理用（このシートは削除しないでください）'!$K$3:$P$16,6,FALSE)</f>
        <v>1</v>
      </c>
    </row>
    <row r="14" spans="1:17" ht="22.5" hidden="1" customHeight="1">
      <c r="A14" s="272"/>
      <c r="B14" s="208"/>
      <c r="C14" s="208"/>
      <c r="D14" s="208" t="str">
        <f t="shared" ref="D14" si="4">IF(B14="","",(B14-C14))</f>
        <v/>
      </c>
      <c r="E14" s="208"/>
      <c r="F14" s="208"/>
      <c r="G14" s="208" t="str">
        <f t="shared" ref="G14" si="5">IF(B14="","",MIN(E14,F14))</f>
        <v/>
      </c>
      <c r="H14" s="208"/>
      <c r="I14" s="208"/>
      <c r="J14" s="208"/>
      <c r="K14" s="209"/>
    </row>
    <row r="15" spans="1:17" ht="22.5" hidden="1" customHeight="1">
      <c r="A15" s="231"/>
      <c r="B15" s="183"/>
      <c r="C15" s="183"/>
      <c r="D15" s="164" t="str">
        <f t="shared" ref="D15" si="6">IF(A15="","",(B15-C15))</f>
        <v/>
      </c>
      <c r="E15" s="183"/>
      <c r="F15" s="183"/>
      <c r="G15" s="164" t="str">
        <f t="shared" ref="G15" si="7">IF(A15="","",MIN(E15,F15))</f>
        <v/>
      </c>
      <c r="H15" s="183"/>
      <c r="I15" s="219" t="str">
        <f t="shared" ref="I15" si="8">IF(B15="","",IF(H15="-",MIN(D15,G15),IF(M15="a",MIN(D15,G15,H15),IF(M15="b",MIN(MIN(D15,G15)*N15),H15))))</f>
        <v/>
      </c>
      <c r="J15" s="219" t="str">
        <f t="shared" ref="J15" si="9">IF(B15="","",ROUNDDOWN(IF(B15="","",IF(O15="B",I15,IF(H15="-",I15*P15,I15*Q15))),-3))</f>
        <v/>
      </c>
      <c r="K15" s="165"/>
      <c r="M15" s="217" t="e">
        <f>VLOOKUP(A14,'管理用（このシートは削除しないでください）'!$K$3:$P$16,2,FALSE)</f>
        <v>#N/A</v>
      </c>
      <c r="N15" s="218" t="e">
        <f>VLOOKUP(A14,'管理用（このシートは削除しないでください）'!$K$3:$P$16,3,)</f>
        <v>#N/A</v>
      </c>
      <c r="O15" s="218" t="e">
        <f>VLOOKUP(A14,'管理用（このシートは削除しないでください）'!$K$3:$P$16,4,FALSE)</f>
        <v>#N/A</v>
      </c>
      <c r="P15" s="218" t="e">
        <f>VLOOKUP(A14,'管理用（このシートは削除しないでください）'!$K$3:$P$16,5,FALSE)</f>
        <v>#N/A</v>
      </c>
      <c r="Q15" s="218" t="e">
        <f>VLOOKUP(A14,'管理用（このシートは削除しないでください）'!$K$3:$P$16,6,FALSE)</f>
        <v>#N/A</v>
      </c>
    </row>
    <row r="16" spans="1:17" ht="22.5" hidden="1" customHeight="1">
      <c r="A16" s="272"/>
      <c r="B16" s="208"/>
      <c r="C16" s="208"/>
      <c r="D16" s="208" t="str">
        <f t="shared" ref="D16" si="10">IF(B16="","",(B16-C16))</f>
        <v/>
      </c>
      <c r="E16" s="208"/>
      <c r="F16" s="208"/>
      <c r="G16" s="208" t="str">
        <f t="shared" ref="G16" si="11">IF(B16="","",MIN(E16,F16))</f>
        <v/>
      </c>
      <c r="H16" s="208"/>
      <c r="I16" s="208"/>
      <c r="J16" s="208"/>
      <c r="K16" s="209"/>
    </row>
    <row r="17" spans="1:17" ht="22.5" hidden="1" customHeight="1">
      <c r="A17" s="231"/>
      <c r="B17" s="183"/>
      <c r="C17" s="183"/>
      <c r="D17" s="164" t="str">
        <f t="shared" ref="D17" si="12">IF(A17="","",(B17-C17))</f>
        <v/>
      </c>
      <c r="E17" s="183"/>
      <c r="F17" s="183"/>
      <c r="G17" s="164" t="str">
        <f t="shared" ref="G17" si="13">IF(A17="","",MIN(E17,F17))</f>
        <v/>
      </c>
      <c r="H17" s="183"/>
      <c r="I17" s="219" t="str">
        <f t="shared" ref="I17" si="14">IF(B17="","",IF(H17="-",MIN(D17,G17),IF(M17="a",MIN(D17,G17,H17),IF(M17="b",MIN(MIN(D17,G17)*N17),H17))))</f>
        <v/>
      </c>
      <c r="J17" s="219" t="str">
        <f t="shared" ref="J17" si="15">IF(B17="","",ROUNDDOWN(IF(B17="","",IF(O17="B",I17,IF(H17="-",I17*P17,I17*Q17))),-3))</f>
        <v/>
      </c>
      <c r="K17" s="165"/>
      <c r="M17" s="217" t="e">
        <f>VLOOKUP(A16,'管理用（このシートは削除しないでください）'!$K$3:$P$16,2,FALSE)</f>
        <v>#N/A</v>
      </c>
      <c r="N17" s="218" t="e">
        <f>VLOOKUP(A16,'管理用（このシートは削除しないでください）'!$K$3:$P$16,3,)</f>
        <v>#N/A</v>
      </c>
      <c r="O17" s="218" t="e">
        <f>VLOOKUP(A16,'管理用（このシートは削除しないでください）'!$K$3:$P$16,4,FALSE)</f>
        <v>#N/A</v>
      </c>
      <c r="P17" s="218" t="e">
        <f>VLOOKUP(A16,'管理用（このシートは削除しないでください）'!$K$3:$P$16,5,FALSE)</f>
        <v>#N/A</v>
      </c>
      <c r="Q17" s="218" t="e">
        <f>VLOOKUP(A16,'管理用（このシートは削除しないでください）'!$K$3:$P$16,6,FALSE)</f>
        <v>#N/A</v>
      </c>
    </row>
    <row r="18" spans="1:17" ht="22.5" hidden="1" customHeight="1">
      <c r="A18" s="272"/>
      <c r="B18" s="208"/>
      <c r="C18" s="208"/>
      <c r="D18" s="208" t="str">
        <f t="shared" ref="D18" si="16">IF(B18="","",(B18-C18))</f>
        <v/>
      </c>
      <c r="E18" s="208"/>
      <c r="F18" s="208"/>
      <c r="G18" s="208" t="str">
        <f t="shared" ref="G18" si="17">IF(B18="","",MIN(E18,F18))</f>
        <v/>
      </c>
      <c r="H18" s="208"/>
      <c r="I18" s="208"/>
      <c r="J18" s="208"/>
      <c r="K18" s="209"/>
    </row>
    <row r="19" spans="1:17" ht="22.5" hidden="1" customHeight="1">
      <c r="A19" s="231"/>
      <c r="B19" s="183"/>
      <c r="C19" s="183"/>
      <c r="D19" s="164" t="str">
        <f t="shared" ref="D19" si="18">IF(A19="","",(B19-C19))</f>
        <v/>
      </c>
      <c r="E19" s="183"/>
      <c r="F19" s="183"/>
      <c r="G19" s="164" t="str">
        <f t="shared" ref="G19" si="19">IF(A19="","",MIN(E19,F19))</f>
        <v/>
      </c>
      <c r="H19" s="183"/>
      <c r="I19" s="219" t="str">
        <f t="shared" ref="I19" si="20">IF(B19="","",IF(H19="-",MIN(D19,G19),IF(M19="a",MIN(D19,G19,H19),IF(M19="b",MIN(MIN(D19,G19)*N19),H19))))</f>
        <v/>
      </c>
      <c r="J19" s="219" t="str">
        <f t="shared" ref="J19" si="21">IF(B19="","",ROUNDDOWN(IF(B19="","",IF(O19="B",I19,IF(H19="-",I19*P19,I19*Q19))),-3))</f>
        <v/>
      </c>
      <c r="K19" s="165"/>
      <c r="M19" s="217" t="e">
        <f>VLOOKUP(A18,'管理用（このシートは削除しないでください）'!$K$3:$P$16,2,FALSE)</f>
        <v>#N/A</v>
      </c>
      <c r="N19" s="218" t="e">
        <f>VLOOKUP(A18,'管理用（このシートは削除しないでください）'!$K$3:$P$16,3,)</f>
        <v>#N/A</v>
      </c>
      <c r="O19" s="218" t="e">
        <f>VLOOKUP(A18,'管理用（このシートは削除しないでください）'!$K$3:$P$16,4,FALSE)</f>
        <v>#N/A</v>
      </c>
      <c r="P19" s="218" t="e">
        <f>VLOOKUP(A18,'管理用（このシートは削除しないでください）'!$K$3:$P$16,5,FALSE)</f>
        <v>#N/A</v>
      </c>
      <c r="Q19" s="218" t="e">
        <f>VLOOKUP(A18,'管理用（このシートは削除しないでください）'!$K$3:$P$16,6,FALSE)</f>
        <v>#N/A</v>
      </c>
    </row>
    <row r="20" spans="1:17" ht="22.5" hidden="1" customHeight="1">
      <c r="A20" s="272"/>
      <c r="B20" s="208"/>
      <c r="C20" s="208"/>
      <c r="D20" s="208" t="str">
        <f t="shared" ref="D20" si="22">IF(B20="","",(B20-C20))</f>
        <v/>
      </c>
      <c r="E20" s="208"/>
      <c r="F20" s="208"/>
      <c r="G20" s="208" t="str">
        <f t="shared" ref="G20" si="23">IF(B20="","",MIN(E20,F20))</f>
        <v/>
      </c>
      <c r="H20" s="208"/>
      <c r="I20" s="208"/>
      <c r="J20" s="208"/>
      <c r="K20" s="209"/>
    </row>
    <row r="21" spans="1:17" ht="22.5" hidden="1" customHeight="1">
      <c r="A21" s="231"/>
      <c r="B21" s="183"/>
      <c r="C21" s="183"/>
      <c r="D21" s="164" t="str">
        <f t="shared" ref="D21" si="24">IF(A21="","",(B21-C21))</f>
        <v/>
      </c>
      <c r="E21" s="183"/>
      <c r="F21" s="183"/>
      <c r="G21" s="164" t="str">
        <f t="shared" ref="G21" si="25">IF(A21="","",MIN(E21,F21))</f>
        <v/>
      </c>
      <c r="H21" s="183"/>
      <c r="I21" s="219" t="str">
        <f t="shared" ref="I21" si="26">IF(B21="","",IF(H21="-",MIN(D21,G21),IF(M21="a",MIN(D21,G21,H21),IF(M21="b",MIN(MIN(D21,G21)*N21),H21))))</f>
        <v/>
      </c>
      <c r="J21" s="219" t="str">
        <f t="shared" ref="J21" si="27">IF(B21="","",ROUNDDOWN(IF(B21="","",IF(O21="B",I21,IF(H21="-",I21*P21,I21*Q21))),-3))</f>
        <v/>
      </c>
      <c r="K21" s="165"/>
      <c r="M21" s="217" t="e">
        <f>VLOOKUP(A20,'管理用（このシートは削除しないでください）'!$K$3:$P$16,2,FALSE)</f>
        <v>#N/A</v>
      </c>
      <c r="N21" s="218" t="e">
        <f>VLOOKUP(A20,'管理用（このシートは削除しないでください）'!$K$3:$P$16,3,)</f>
        <v>#N/A</v>
      </c>
      <c r="O21" s="218" t="e">
        <f>VLOOKUP(A20,'管理用（このシートは削除しないでください）'!$K$3:$P$16,4,FALSE)</f>
        <v>#N/A</v>
      </c>
      <c r="P21" s="218" t="e">
        <f>VLOOKUP(A20,'管理用（このシートは削除しないでください）'!$K$3:$P$16,5,FALSE)</f>
        <v>#N/A</v>
      </c>
      <c r="Q21" s="218" t="e">
        <f>VLOOKUP(A20,'管理用（このシートは削除しないでください）'!$K$3:$P$16,6,FALSE)</f>
        <v>#N/A</v>
      </c>
    </row>
    <row r="22" spans="1:17" ht="22.5" hidden="1" customHeight="1">
      <c r="A22" s="272"/>
      <c r="B22" s="208"/>
      <c r="C22" s="208"/>
      <c r="D22" s="208" t="str">
        <f t="shared" ref="D22" si="28">IF(B22="","",(B22-C22))</f>
        <v/>
      </c>
      <c r="E22" s="208"/>
      <c r="F22" s="208"/>
      <c r="G22" s="208" t="str">
        <f t="shared" ref="G22" si="29">IF(B22="","",MIN(E22,F22))</f>
        <v/>
      </c>
      <c r="H22" s="208"/>
      <c r="I22" s="208"/>
      <c r="J22" s="208"/>
      <c r="K22" s="209"/>
    </row>
    <row r="23" spans="1:17" ht="22.5" hidden="1" customHeight="1">
      <c r="A23" s="231"/>
      <c r="B23" s="183"/>
      <c r="C23" s="183"/>
      <c r="D23" s="164" t="str">
        <f t="shared" ref="D23" si="30">IF(A23="","",(B23-C23))</f>
        <v/>
      </c>
      <c r="E23" s="183"/>
      <c r="F23" s="183"/>
      <c r="G23" s="164" t="str">
        <f t="shared" ref="G23" si="31">IF(A23="","",MIN(E23,F23))</f>
        <v/>
      </c>
      <c r="H23" s="183"/>
      <c r="I23" s="219" t="str">
        <f t="shared" ref="I23" si="32">IF(B23="","",IF(H23="-",MIN(D23,G23),IF(M23="a",MIN(D23,G23,H23),IF(M23="b",MIN(MIN(D23,G23)*N23),H23))))</f>
        <v/>
      </c>
      <c r="J23" s="219" t="str">
        <f t="shared" ref="J23" si="33">IF(B23="","",ROUNDDOWN(IF(B23="","",IF(O23="B",I23,IF(H23="-",I23*P23,I23*Q23))),-3))</f>
        <v/>
      </c>
      <c r="K23" s="165"/>
      <c r="M23" s="217" t="e">
        <f>VLOOKUP(A22,'管理用（このシートは削除しないでください）'!$K$3:$P$16,2,FALSE)</f>
        <v>#N/A</v>
      </c>
      <c r="N23" s="218" t="e">
        <f>VLOOKUP(A22,'管理用（このシートは削除しないでください）'!$K$3:$P$16,3,)</f>
        <v>#N/A</v>
      </c>
      <c r="O23" s="218" t="e">
        <f>VLOOKUP(A22,'管理用（このシートは削除しないでください）'!$K$3:$P$16,4,FALSE)</f>
        <v>#N/A</v>
      </c>
      <c r="P23" s="218" t="e">
        <f>VLOOKUP(A22,'管理用（このシートは削除しないでください）'!$K$3:$P$16,5,FALSE)</f>
        <v>#N/A</v>
      </c>
      <c r="Q23" s="218" t="e">
        <f>VLOOKUP(A22,'管理用（このシートは削除しないでください）'!$K$3:$P$16,6,FALSE)</f>
        <v>#N/A</v>
      </c>
    </row>
    <row r="24" spans="1:17" ht="22.5" hidden="1" customHeight="1">
      <c r="A24" s="272"/>
      <c r="B24" s="208"/>
      <c r="C24" s="208"/>
      <c r="D24" s="208" t="str">
        <f t="shared" ref="D24" si="34">IF(B24="","",(B24-C24))</f>
        <v/>
      </c>
      <c r="E24" s="208"/>
      <c r="F24" s="208"/>
      <c r="G24" s="208" t="str">
        <f t="shared" ref="G24" si="35">IF(B24="","",MIN(E24,F24))</f>
        <v/>
      </c>
      <c r="H24" s="208"/>
      <c r="I24" s="208"/>
      <c r="J24" s="208"/>
      <c r="K24" s="209"/>
    </row>
    <row r="25" spans="1:17" ht="22.5" hidden="1" customHeight="1">
      <c r="A25" s="231"/>
      <c r="B25" s="183"/>
      <c r="C25" s="183"/>
      <c r="D25" s="164" t="str">
        <f t="shared" ref="D25" si="36">IF(A25="","",(B25-C25))</f>
        <v/>
      </c>
      <c r="E25" s="183"/>
      <c r="F25" s="183"/>
      <c r="G25" s="164" t="str">
        <f t="shared" ref="G25" si="37">IF(A25="","",MIN(E25,F25))</f>
        <v/>
      </c>
      <c r="H25" s="183"/>
      <c r="I25" s="219" t="str">
        <f t="shared" ref="I25" si="38">IF(B25="","",IF(H25="-",MIN(D25,G25),IF(M25="a",MIN(D25,G25,H25),IF(M25="b",MIN(MIN(D25,G25)*N25),H25))))</f>
        <v/>
      </c>
      <c r="J25" s="219" t="str">
        <f t="shared" ref="J25" si="39">IF(B25="","",ROUNDDOWN(IF(B25="","",IF(O25="B",I25,IF(H25="-",I25*P25,I25*Q25))),-3))</f>
        <v/>
      </c>
      <c r="K25" s="165"/>
      <c r="M25" s="217" t="e">
        <f>VLOOKUP(A24,'管理用（このシートは削除しないでください）'!$K$3:$P$16,2,FALSE)</f>
        <v>#N/A</v>
      </c>
      <c r="N25" s="218" t="e">
        <f>VLOOKUP(A24,'管理用（このシートは削除しないでください）'!$K$3:$P$16,3,)</f>
        <v>#N/A</v>
      </c>
      <c r="O25" s="218" t="e">
        <f>VLOOKUP(A24,'管理用（このシートは削除しないでください）'!$K$3:$P$16,4,FALSE)</f>
        <v>#N/A</v>
      </c>
      <c r="P25" s="218" t="e">
        <f>VLOOKUP(A24,'管理用（このシートは削除しないでください）'!$K$3:$P$16,5,FALSE)</f>
        <v>#N/A</v>
      </c>
      <c r="Q25" s="218" t="e">
        <f>VLOOKUP(A24,'管理用（このシートは削除しないでください）'!$K$3:$P$16,6,FALSE)</f>
        <v>#N/A</v>
      </c>
    </row>
    <row r="26" spans="1:17" ht="22.5" hidden="1" customHeight="1">
      <c r="A26" s="272"/>
      <c r="B26" s="208"/>
      <c r="C26" s="208"/>
      <c r="D26" s="208" t="str">
        <f t="shared" ref="D26" si="40">IF(B26="","",(B26-C26))</f>
        <v/>
      </c>
      <c r="E26" s="208"/>
      <c r="F26" s="208"/>
      <c r="G26" s="208" t="str">
        <f t="shared" ref="G26" si="41">IF(B26="","",MIN(E26,F26))</f>
        <v/>
      </c>
      <c r="H26" s="208"/>
      <c r="I26" s="208"/>
      <c r="J26" s="208"/>
      <c r="K26" s="209"/>
    </row>
    <row r="27" spans="1:17" ht="22.5" hidden="1" customHeight="1">
      <c r="A27" s="231"/>
      <c r="B27" s="183"/>
      <c r="C27" s="183"/>
      <c r="D27" s="164" t="str">
        <f t="shared" ref="D27" si="42">IF(A27="","",(B27-C27))</f>
        <v/>
      </c>
      <c r="E27" s="183"/>
      <c r="F27" s="183"/>
      <c r="G27" s="164" t="str">
        <f t="shared" ref="G27" si="43">IF(A27="","",MIN(E27,F27))</f>
        <v/>
      </c>
      <c r="H27" s="183"/>
      <c r="I27" s="219" t="str">
        <f t="shared" ref="I27" si="44">IF(B27="","",IF(H27="-",MIN(D27,G27),IF(M27="a",MIN(D27,G27,H27),IF(M27="b",MIN(MIN(D27,G27)*N27),H27))))</f>
        <v/>
      </c>
      <c r="J27" s="219" t="str">
        <f t="shared" ref="J27" si="45">IF(B27="","",ROUNDDOWN(IF(B27="","",IF(O27="B",I27,IF(H27="-",I27*P27,I27*Q27))),-3))</f>
        <v/>
      </c>
      <c r="K27" s="165"/>
      <c r="M27" s="217" t="e">
        <f>VLOOKUP(A26,'管理用（このシートは削除しないでください）'!$K$3:$P$16,2,FALSE)</f>
        <v>#N/A</v>
      </c>
      <c r="N27" s="218" t="e">
        <f>VLOOKUP(A26,'管理用（このシートは削除しないでください）'!$K$3:$P$16,3,)</f>
        <v>#N/A</v>
      </c>
      <c r="O27" s="218" t="e">
        <f>VLOOKUP(A26,'管理用（このシートは削除しないでください）'!$K$3:$P$16,4,FALSE)</f>
        <v>#N/A</v>
      </c>
      <c r="P27" s="218" t="e">
        <f>VLOOKUP(A26,'管理用（このシートは削除しないでください）'!$K$3:$P$16,5,FALSE)</f>
        <v>#N/A</v>
      </c>
      <c r="Q27" s="218" t="e">
        <f>VLOOKUP(A26,'管理用（このシートは削除しないでください）'!$K$3:$P$16,6,FALSE)</f>
        <v>#N/A</v>
      </c>
    </row>
    <row r="28" spans="1:17" ht="22.5" hidden="1" customHeight="1">
      <c r="A28" s="272"/>
      <c r="B28" s="208"/>
      <c r="C28" s="208"/>
      <c r="D28" s="208" t="str">
        <f t="shared" ref="D28" si="46">IF(B28="","",(B28-C28))</f>
        <v/>
      </c>
      <c r="E28" s="208"/>
      <c r="F28" s="208"/>
      <c r="G28" s="208" t="str">
        <f t="shared" ref="G28" si="47">IF(B28="","",MIN(E28,F28))</f>
        <v/>
      </c>
      <c r="H28" s="208"/>
      <c r="I28" s="208"/>
      <c r="J28" s="208"/>
      <c r="K28" s="209"/>
    </row>
    <row r="29" spans="1:17" ht="22.5" hidden="1" customHeight="1">
      <c r="A29" s="231"/>
      <c r="B29" s="183"/>
      <c r="C29" s="183"/>
      <c r="D29" s="164" t="str">
        <f t="shared" ref="D29" si="48">IF(A29="","",(B29-C29))</f>
        <v/>
      </c>
      <c r="E29" s="183"/>
      <c r="F29" s="183"/>
      <c r="G29" s="164" t="str">
        <f t="shared" ref="G29" si="49">IF(A29="","",MIN(E29,F29))</f>
        <v/>
      </c>
      <c r="H29" s="183"/>
      <c r="I29" s="219" t="str">
        <f t="shared" ref="I29" si="50">IF(B29="","",IF(H29="-",MIN(D29,G29),IF(M29="a",MIN(D29,G29,H29),IF(M29="b",MIN(MIN(D29,G29)*N29),H29))))</f>
        <v/>
      </c>
      <c r="J29" s="219" t="str">
        <f t="shared" ref="J29" si="51">IF(B29="","",ROUNDDOWN(IF(B29="","",IF(O29="B",I29,IF(H29="-",I29*P29,I29*Q29))),-3))</f>
        <v/>
      </c>
      <c r="K29" s="165"/>
      <c r="M29" s="217" t="e">
        <f>VLOOKUP(A28,'管理用（このシートは削除しないでください）'!$K$3:$P$16,2,FALSE)</f>
        <v>#N/A</v>
      </c>
      <c r="N29" s="218" t="e">
        <f>VLOOKUP(A28,'管理用（このシートは削除しないでください）'!$K$3:$P$16,3,)</f>
        <v>#N/A</v>
      </c>
      <c r="O29" s="218" t="e">
        <f>VLOOKUP(A28,'管理用（このシートは削除しないでください）'!$K$3:$P$16,4,FALSE)</f>
        <v>#N/A</v>
      </c>
      <c r="P29" s="218" t="e">
        <f>VLOOKUP(A28,'管理用（このシートは削除しないでください）'!$K$3:$P$16,5,FALSE)</f>
        <v>#N/A</v>
      </c>
      <c r="Q29" s="218" t="e">
        <f>VLOOKUP(A28,'管理用（このシートは削除しないでください）'!$K$3:$P$16,6,FALSE)</f>
        <v>#N/A</v>
      </c>
    </row>
    <row r="30" spans="1:17" ht="22.5" hidden="1" customHeight="1">
      <c r="A30" s="272"/>
      <c r="B30" s="208"/>
      <c r="C30" s="208"/>
      <c r="D30" s="208" t="str">
        <f t="shared" ref="D30" si="52">IF(B30="","",(B30-C30))</f>
        <v/>
      </c>
      <c r="E30" s="208"/>
      <c r="F30" s="208"/>
      <c r="G30" s="208" t="str">
        <f t="shared" ref="G30" si="53">IF(B30="","",MIN(E30,F30))</f>
        <v/>
      </c>
      <c r="H30" s="208"/>
      <c r="I30" s="208"/>
      <c r="J30" s="208"/>
      <c r="K30" s="209"/>
    </row>
    <row r="31" spans="1:17" ht="22.5" hidden="1" customHeight="1">
      <c r="A31" s="231"/>
      <c r="B31" s="183"/>
      <c r="C31" s="183"/>
      <c r="D31" s="164" t="str">
        <f t="shared" ref="D31" si="54">IF(A31="","",(B31-C31))</f>
        <v/>
      </c>
      <c r="E31" s="183"/>
      <c r="F31" s="183"/>
      <c r="G31" s="164" t="str">
        <f t="shared" ref="G31" si="55">IF(A31="","",MIN(E31,F31))</f>
        <v/>
      </c>
      <c r="H31" s="183"/>
      <c r="I31" s="219" t="str">
        <f t="shared" ref="I31" si="56">IF(B31="","",IF(H31="-",MIN(D31,G31),IF(M31="a",MIN(D31,G31,H31),IF(M31="b",MIN(MIN(D31,G31)*N31),H31))))</f>
        <v/>
      </c>
      <c r="J31" s="219" t="str">
        <f t="shared" ref="J31" si="57">IF(B31="","",ROUNDDOWN(IF(B31="","",IF(O31="B",I31,IF(H31="-",I31*P31,I31*Q31))),-3))</f>
        <v/>
      </c>
      <c r="K31" s="165"/>
      <c r="M31" s="217" t="e">
        <f>VLOOKUP(A30,'管理用（このシートは削除しないでください）'!$K$3:$P$16,2,FALSE)</f>
        <v>#N/A</v>
      </c>
      <c r="N31" s="218" t="e">
        <f>VLOOKUP(A30,'管理用（このシートは削除しないでください）'!$K$3:$P$16,3,)</f>
        <v>#N/A</v>
      </c>
      <c r="O31" s="218" t="e">
        <f>VLOOKUP(A30,'管理用（このシートは削除しないでください）'!$K$3:$P$16,4,FALSE)</f>
        <v>#N/A</v>
      </c>
      <c r="P31" s="218" t="e">
        <f>VLOOKUP(A30,'管理用（このシートは削除しないでください）'!$K$3:$P$16,5,FALSE)</f>
        <v>#N/A</v>
      </c>
      <c r="Q31" s="218" t="e">
        <f>VLOOKUP(A30,'管理用（このシートは削除しないでください）'!$K$3:$P$16,6,FALSE)</f>
        <v>#N/A</v>
      </c>
    </row>
    <row r="32" spans="1:17" ht="22.5" hidden="1" customHeight="1">
      <c r="A32" s="272"/>
      <c r="B32" s="208"/>
      <c r="C32" s="208"/>
      <c r="D32" s="208" t="str">
        <f t="shared" ref="D32" si="58">IF(B32="","",(B32-C32))</f>
        <v/>
      </c>
      <c r="E32" s="208"/>
      <c r="F32" s="208"/>
      <c r="G32" s="208" t="str">
        <f t="shared" ref="G32" si="59">IF(B32="","",MIN(E32,F32))</f>
        <v/>
      </c>
      <c r="H32" s="208"/>
      <c r="I32" s="208"/>
      <c r="J32" s="208"/>
      <c r="K32" s="209"/>
    </row>
    <row r="33" spans="1:17" ht="22.5" hidden="1" customHeight="1">
      <c r="A33" s="231"/>
      <c r="B33" s="183"/>
      <c r="C33" s="183"/>
      <c r="D33" s="164" t="str">
        <f t="shared" ref="D33" si="60">IF(A33="","",(B33-C33))</f>
        <v/>
      </c>
      <c r="E33" s="183"/>
      <c r="F33" s="183"/>
      <c r="G33" s="164" t="str">
        <f t="shared" ref="G33" si="61">IF(A33="","",MIN(E33,F33))</f>
        <v/>
      </c>
      <c r="H33" s="183"/>
      <c r="I33" s="219" t="str">
        <f t="shared" ref="I33" si="62">IF(B33="","",IF(H33="-",MIN(D33,G33),IF(M33="a",MIN(D33,G33,H33),IF(M33="b",MIN(MIN(D33,G33)*N33),H33))))</f>
        <v/>
      </c>
      <c r="J33" s="219" t="str">
        <f t="shared" ref="J33" si="63">IF(B33="","",ROUNDDOWN(IF(B33="","",IF(O33="B",I33,IF(H33="-",I33*P33,I33*Q33))),-3))</f>
        <v/>
      </c>
      <c r="K33" s="165"/>
      <c r="M33" s="217" t="e">
        <f>VLOOKUP(A32,'管理用（このシートは削除しないでください）'!$K$3:$P$16,2,FALSE)</f>
        <v>#N/A</v>
      </c>
      <c r="N33" s="218" t="e">
        <f>VLOOKUP(A32,'管理用（このシートは削除しないでください）'!$K$3:$P$16,3,)</f>
        <v>#N/A</v>
      </c>
      <c r="O33" s="218" t="e">
        <f>VLOOKUP(A32,'管理用（このシートは削除しないでください）'!$K$3:$P$16,4,FALSE)</f>
        <v>#N/A</v>
      </c>
      <c r="P33" s="218" t="e">
        <f>VLOOKUP(A32,'管理用（このシートは削除しないでください）'!$K$3:$P$16,5,FALSE)</f>
        <v>#N/A</v>
      </c>
      <c r="Q33" s="218" t="e">
        <f>VLOOKUP(A32,'管理用（このシートは削除しないでください）'!$K$3:$P$16,6,FALSE)</f>
        <v>#N/A</v>
      </c>
    </row>
    <row r="34" spans="1:17" ht="22.5" hidden="1" customHeight="1">
      <c r="A34" s="272"/>
      <c r="B34" s="208"/>
      <c r="C34" s="208"/>
      <c r="D34" s="208" t="str">
        <f t="shared" ref="D34" si="64">IF(B34="","",(B34-C34))</f>
        <v/>
      </c>
      <c r="E34" s="208"/>
      <c r="F34" s="208"/>
      <c r="G34" s="208" t="str">
        <f t="shared" ref="G34" si="65">IF(B34="","",MIN(E34,F34))</f>
        <v/>
      </c>
      <c r="H34" s="208"/>
      <c r="I34" s="208"/>
      <c r="J34" s="208"/>
      <c r="K34" s="209"/>
    </row>
    <row r="35" spans="1:17" ht="22.5" hidden="1" customHeight="1">
      <c r="A35" s="231"/>
      <c r="B35" s="183"/>
      <c r="C35" s="183"/>
      <c r="D35" s="164" t="str">
        <f t="shared" ref="D35" si="66">IF(A35="","",(B35-C35))</f>
        <v/>
      </c>
      <c r="E35" s="183"/>
      <c r="F35" s="183"/>
      <c r="G35" s="164" t="str">
        <f t="shared" ref="G35" si="67">IF(A35="","",MIN(E35,F35))</f>
        <v/>
      </c>
      <c r="H35" s="183"/>
      <c r="I35" s="219" t="str">
        <f t="shared" ref="I35" si="68">IF(B35="","",IF(H35="-",MIN(D35,G35),IF(M35="a",MIN(D35,G35,H35),IF(M35="b",MIN(MIN(D35,G35)*N35),H35))))</f>
        <v/>
      </c>
      <c r="J35" s="219" t="str">
        <f t="shared" ref="J35" si="69">IF(B35="","",ROUNDDOWN(IF(B35="","",IF(O35="B",I35,IF(H35="-",I35*P35,I35*Q35))),-3))</f>
        <v/>
      </c>
      <c r="K35" s="165"/>
      <c r="M35" s="217" t="e">
        <f>VLOOKUP(A34,'管理用（このシートは削除しないでください）'!$K$3:$P$16,2,FALSE)</f>
        <v>#N/A</v>
      </c>
      <c r="N35" s="218" t="e">
        <f>VLOOKUP(A34,'管理用（このシートは削除しないでください）'!$K$3:$P$16,3,)</f>
        <v>#N/A</v>
      </c>
      <c r="O35" s="218" t="e">
        <f>VLOOKUP(A34,'管理用（このシートは削除しないでください）'!$K$3:$P$16,4,FALSE)</f>
        <v>#N/A</v>
      </c>
      <c r="P35" s="218" t="e">
        <f>VLOOKUP(A34,'管理用（このシートは削除しないでください）'!$K$3:$P$16,5,FALSE)</f>
        <v>#N/A</v>
      </c>
      <c r="Q35" s="218" t="e">
        <f>VLOOKUP(A34,'管理用（このシートは削除しないでください）'!$K$3:$P$16,6,FALSE)</f>
        <v>#N/A</v>
      </c>
    </row>
    <row r="36" spans="1:17" ht="22.5" customHeight="1">
      <c r="A36" s="272" t="s">
        <v>259</v>
      </c>
      <c r="B36" s="208"/>
      <c r="C36" s="208"/>
      <c r="D36" s="208" t="str">
        <f t="shared" ref="D36" si="70">IF(B36="","",(B36-C36))</f>
        <v/>
      </c>
      <c r="E36" s="208"/>
      <c r="F36" s="208"/>
      <c r="G36" s="208" t="str">
        <f t="shared" ref="G36" si="71">IF(B36="","",MIN(E36,F36))</f>
        <v/>
      </c>
      <c r="H36" s="208"/>
      <c r="I36" s="208"/>
      <c r="J36" s="208"/>
      <c r="K36" s="209"/>
    </row>
    <row r="37" spans="1:17" ht="22.5" customHeight="1" thickBot="1">
      <c r="A37" s="232" t="s">
        <v>326</v>
      </c>
      <c r="B37" s="233">
        <v>3855600</v>
      </c>
      <c r="C37" s="233">
        <v>0</v>
      </c>
      <c r="D37" s="234">
        <f t="shared" ref="D37" si="72">IF(A37="","",(B37-C37))</f>
        <v>3855600</v>
      </c>
      <c r="E37" s="233">
        <v>3855600</v>
      </c>
      <c r="F37" s="233">
        <f>20*231400</f>
        <v>4628000</v>
      </c>
      <c r="G37" s="234">
        <f t="shared" ref="G37" si="73">IF(A37="","",MIN(E37,F37))</f>
        <v>3855600</v>
      </c>
      <c r="H37" s="233">
        <v>1927000</v>
      </c>
      <c r="I37" s="235">
        <f t="shared" ref="I37" si="74">IF(B37="","",IF(H37="-",MIN(D37,G37),IF(M37="a",MIN(D37,G37,H37),IF(M37="b",MIN(MIN(D37,G37)*N37),H37))))</f>
        <v>1927800</v>
      </c>
      <c r="J37" s="235">
        <f t="shared" ref="J37" si="75">IF(B37="","",ROUNDDOWN(IF(B37="","",IF(O37="B",I37,IF(H37="-",I37*P37,I37*Q37))),-3))</f>
        <v>1927000</v>
      </c>
      <c r="K37" s="22"/>
      <c r="M37" s="217" t="str">
        <f>VLOOKUP(A36,'管理用（このシートは削除しないでください）'!$K$3:$P$16,2,FALSE)</f>
        <v>b</v>
      </c>
      <c r="N37" s="218">
        <f>VLOOKUP(A36,'管理用（このシートは削除しないでください）'!$K$3:$P$16,3,)</f>
        <v>0.5</v>
      </c>
      <c r="O37" s="218" t="str">
        <f>VLOOKUP(A36,'管理用（このシートは削除しないでください）'!$K$3:$P$16,4,FALSE)</f>
        <v>A</v>
      </c>
      <c r="P37" s="218">
        <f>VLOOKUP(A36,'管理用（このシートは削除しないでください）'!$K$3:$P$16,5,FALSE)</f>
        <v>0.5</v>
      </c>
      <c r="Q37" s="218">
        <f>VLOOKUP(A36,'管理用（このシートは削除しないでください）'!$K$3:$P$16,6,FALSE)</f>
        <v>1</v>
      </c>
    </row>
    <row r="38" spans="1:17" ht="22.5" customHeight="1" thickTop="1" thickBot="1">
      <c r="A38" s="170" t="s">
        <v>66</v>
      </c>
      <c r="B38" s="236">
        <f>IF(SUM(B8:B37)=0,"",SUM(B8:B37))</f>
        <v>773855600</v>
      </c>
      <c r="C38" s="236">
        <f>IF(B38="","",SUM(C8:C37))</f>
        <v>1000000</v>
      </c>
      <c r="D38" s="236">
        <f t="shared" ref="D38:J38" si="76">IF(SUM(D8:D37)=0,"",SUM(D8:D37))</f>
        <v>772855600</v>
      </c>
      <c r="E38" s="236">
        <f t="shared" si="76"/>
        <v>157855600</v>
      </c>
      <c r="F38" s="236">
        <f t="shared" si="76"/>
        <v>146462500</v>
      </c>
      <c r="G38" s="236">
        <f t="shared" si="76"/>
        <v>135248100</v>
      </c>
      <c r="H38" s="236">
        <f t="shared" si="76"/>
        <v>121319000</v>
      </c>
      <c r="I38" s="236">
        <f t="shared" si="76"/>
        <v>113319800</v>
      </c>
      <c r="J38" s="236">
        <f t="shared" si="76"/>
        <v>77139000</v>
      </c>
      <c r="K38" s="21"/>
    </row>
    <row r="39" spans="1:17" ht="14.25" thickTop="1">
      <c r="A39" s="1"/>
    </row>
    <row r="40" spans="1:17">
      <c r="A40" s="1" t="s">
        <v>13</v>
      </c>
    </row>
    <row r="41" spans="1:17">
      <c r="A41" s="3" t="s">
        <v>225</v>
      </c>
    </row>
    <row r="42" spans="1:17">
      <c r="A42" s="3" t="s">
        <v>14</v>
      </c>
    </row>
    <row r="43" spans="1:17">
      <c r="A43" s="3" t="s">
        <v>15</v>
      </c>
    </row>
    <row r="44" spans="1:17">
      <c r="A44" s="3" t="s">
        <v>226</v>
      </c>
    </row>
    <row r="45" spans="1:17">
      <c r="A45" s="3" t="s">
        <v>16</v>
      </c>
    </row>
    <row r="46" spans="1:17">
      <c r="A46" s="3" t="s">
        <v>17</v>
      </c>
    </row>
    <row r="47" spans="1:17">
      <c r="A47" s="3" t="s">
        <v>18</v>
      </c>
    </row>
    <row r="48" spans="1:17">
      <c r="A48" s="3" t="s">
        <v>19</v>
      </c>
    </row>
    <row r="49" spans="1:1">
      <c r="A49" s="3" t="s">
        <v>20</v>
      </c>
    </row>
    <row r="50" spans="1:1">
      <c r="A50" s="3" t="s">
        <v>227</v>
      </c>
    </row>
    <row r="51" spans="1:1">
      <c r="A51" s="3" t="s">
        <v>22</v>
      </c>
    </row>
    <row r="52" spans="1:1">
      <c r="A52" s="3" t="s">
        <v>23</v>
      </c>
    </row>
    <row r="53" spans="1:1">
      <c r="A53" s="3" t="s">
        <v>24</v>
      </c>
    </row>
  </sheetData>
  <mergeCells count="4">
    <mergeCell ref="A2:K2"/>
    <mergeCell ref="A5:A6"/>
    <mergeCell ref="K5:K6"/>
    <mergeCell ref="J4:K4"/>
  </mergeCells>
  <phoneticPr fontId="2"/>
  <pageMargins left="0.51181102362204722" right="0.51181102362204722" top="0.55118110236220474" bottom="0.55118110236220474" header="0.31496062992125984" footer="0.31496062992125984"/>
  <pageSetup paperSize="9" orientation="landscape" blackAndWhite="1" r:id="rId1"/>
  <ignoredErrors>
    <ignoredError sqref="C38 G9:G10 G11 D9:D12 D36" formula="1"/>
  </ignoredError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'管理用（このシートは削除しないでください）'!$B$21:$B$34</xm:f>
          </x14:formula1>
          <xm:sqref>A12 A8 A10 A24 A26 A18 A20 A22 A34 A36 A28 A30 A32 A14 A16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K58"/>
  <sheetViews>
    <sheetView view="pageBreakPreview" topLeftCell="A31" zoomScaleNormal="100" zoomScaleSheetLayoutView="100" workbookViewId="0">
      <selection activeCell="E47" sqref="E47:G47"/>
    </sheetView>
  </sheetViews>
  <sheetFormatPr defaultRowHeight="13.5"/>
  <cols>
    <col min="1" max="3" width="6.875" style="98" customWidth="1"/>
    <col min="4" max="4" width="7.125" style="98" customWidth="1"/>
    <col min="5" max="6" width="7.5" style="98" customWidth="1"/>
    <col min="7" max="8" width="15" style="98" customWidth="1"/>
    <col min="9" max="9" width="17.875" style="98" customWidth="1"/>
    <col min="10" max="10" width="0" style="98" hidden="1" customWidth="1"/>
    <col min="11" max="16384" width="9" style="98"/>
  </cols>
  <sheetData>
    <row r="1" spans="1:11">
      <c r="A1" s="26" t="s">
        <v>201</v>
      </c>
    </row>
    <row r="2" spans="1:11" ht="19.5" customHeight="1">
      <c r="A2" s="309" t="s">
        <v>81</v>
      </c>
      <c r="B2" s="309"/>
      <c r="C2" s="309"/>
      <c r="D2" s="309"/>
      <c r="E2" s="309"/>
      <c r="F2" s="309"/>
      <c r="G2" s="309"/>
      <c r="H2" s="309"/>
      <c r="I2" s="309"/>
    </row>
    <row r="3" spans="1:11" ht="7.5" customHeight="1">
      <c r="A3" s="26"/>
    </row>
    <row r="4" spans="1:11" ht="18.75" customHeight="1">
      <c r="A4" s="315" t="s">
        <v>301</v>
      </c>
      <c r="B4" s="315"/>
      <c r="C4" s="315"/>
      <c r="D4" s="316" t="s">
        <v>334</v>
      </c>
      <c r="E4" s="317"/>
      <c r="F4" s="317"/>
      <c r="G4" s="317"/>
      <c r="H4" s="317"/>
      <c r="I4" s="318"/>
      <c r="J4" s="96"/>
      <c r="K4" s="98" t="s">
        <v>213</v>
      </c>
    </row>
    <row r="5" spans="1:11" ht="18.75" customHeight="1">
      <c r="A5" s="319" t="s">
        <v>202</v>
      </c>
      <c r="B5" s="320"/>
      <c r="C5" s="320"/>
      <c r="D5" s="338" t="s">
        <v>25</v>
      </c>
      <c r="E5" s="339"/>
      <c r="F5" s="339"/>
      <c r="G5" s="340"/>
      <c r="H5" s="319" t="s">
        <v>162</v>
      </c>
      <c r="I5" s="315"/>
      <c r="J5" s="97"/>
    </row>
    <row r="6" spans="1:11" ht="22.5" customHeight="1">
      <c r="A6" s="321" t="s">
        <v>330</v>
      </c>
      <c r="B6" s="322"/>
      <c r="C6" s="323"/>
      <c r="D6" s="321" t="s">
        <v>327</v>
      </c>
      <c r="E6" s="322"/>
      <c r="F6" s="322"/>
      <c r="G6" s="323"/>
      <c r="H6" s="384" t="s">
        <v>328</v>
      </c>
      <c r="I6" s="384"/>
      <c r="J6" s="97"/>
    </row>
    <row r="7" spans="1:11" ht="14.25" customHeight="1">
      <c r="A7" s="319" t="s">
        <v>204</v>
      </c>
      <c r="B7" s="315"/>
      <c r="C7" s="315"/>
      <c r="D7" s="316" t="s">
        <v>230</v>
      </c>
      <c r="E7" s="317"/>
      <c r="F7" s="317"/>
      <c r="G7" s="317"/>
      <c r="H7" s="317"/>
      <c r="I7" s="318"/>
      <c r="J7" s="96"/>
      <c r="K7" s="102" t="s">
        <v>213</v>
      </c>
    </row>
    <row r="8" spans="1:11" ht="13.5" customHeight="1">
      <c r="A8" s="315" t="s">
        <v>174</v>
      </c>
      <c r="B8" s="315"/>
      <c r="C8" s="315"/>
      <c r="D8" s="324" t="s">
        <v>30</v>
      </c>
      <c r="E8" s="324"/>
      <c r="F8" s="324"/>
      <c r="G8" s="324"/>
      <c r="H8" s="324"/>
      <c r="I8" s="325"/>
      <c r="J8" s="383"/>
    </row>
    <row r="9" spans="1:11" ht="13.5" customHeight="1">
      <c r="A9" s="315"/>
      <c r="B9" s="315"/>
      <c r="C9" s="315"/>
      <c r="D9" s="224" t="s">
        <v>218</v>
      </c>
      <c r="E9" s="333" t="s">
        <v>236</v>
      </c>
      <c r="F9" s="333"/>
      <c r="G9" s="333"/>
      <c r="H9" s="184" t="s">
        <v>346</v>
      </c>
      <c r="I9" s="140"/>
      <c r="J9" s="383"/>
      <c r="K9" s="102" t="s">
        <v>217</v>
      </c>
    </row>
    <row r="10" spans="1:11" ht="13.5" customHeight="1">
      <c r="A10" s="315"/>
      <c r="B10" s="315"/>
      <c r="C10" s="315"/>
      <c r="D10" s="389" t="s">
        <v>270</v>
      </c>
      <c r="E10" s="390"/>
      <c r="F10" s="390"/>
      <c r="G10" s="184" t="s">
        <v>364</v>
      </c>
      <c r="H10" s="139"/>
      <c r="I10" s="140"/>
      <c r="J10" s="383"/>
      <c r="K10" s="102"/>
    </row>
    <row r="11" spans="1:11" ht="14.25" customHeight="1">
      <c r="A11" s="315"/>
      <c r="B11" s="315"/>
      <c r="C11" s="315"/>
      <c r="D11" s="391" t="s">
        <v>269</v>
      </c>
      <c r="E11" s="392"/>
      <c r="F11" s="392"/>
      <c r="G11" s="287" t="s">
        <v>363</v>
      </c>
      <c r="H11" s="141"/>
      <c r="I11" s="142"/>
      <c r="J11" s="96"/>
    </row>
    <row r="12" spans="1:11" ht="13.5" customHeight="1">
      <c r="A12" s="338" t="s">
        <v>31</v>
      </c>
      <c r="B12" s="339"/>
      <c r="C12" s="340"/>
      <c r="D12" s="171" t="s">
        <v>271</v>
      </c>
      <c r="E12" s="393" t="s">
        <v>347</v>
      </c>
      <c r="F12" s="393"/>
      <c r="G12" s="172" t="s">
        <v>272</v>
      </c>
      <c r="H12" s="173" t="s">
        <v>273</v>
      </c>
      <c r="I12" s="186" t="s">
        <v>348</v>
      </c>
      <c r="J12" s="96"/>
    </row>
    <row r="13" spans="1:11" ht="13.5" customHeight="1">
      <c r="A13" s="395" t="s">
        <v>205</v>
      </c>
      <c r="B13" s="396"/>
      <c r="C13" s="396"/>
      <c r="D13" s="396"/>
      <c r="E13" s="396"/>
      <c r="F13" s="396"/>
      <c r="G13" s="396"/>
      <c r="H13" s="396"/>
      <c r="I13" s="397"/>
      <c r="J13" s="97"/>
    </row>
    <row r="14" spans="1:11" ht="14.25" customHeight="1">
      <c r="A14" s="110" t="s">
        <v>87</v>
      </c>
      <c r="B14" s="315" t="s">
        <v>86</v>
      </c>
      <c r="C14" s="315"/>
      <c r="D14" s="338"/>
      <c r="E14" s="315" t="s">
        <v>82</v>
      </c>
      <c r="F14" s="315"/>
      <c r="G14" s="110" t="s">
        <v>83</v>
      </c>
      <c r="H14" s="110" t="s">
        <v>85</v>
      </c>
      <c r="I14" s="111" t="s">
        <v>84</v>
      </c>
      <c r="J14" s="96"/>
    </row>
    <row r="15" spans="1:11" ht="13.5" customHeight="1">
      <c r="A15" s="104" t="s">
        <v>26</v>
      </c>
      <c r="B15" s="398" t="s">
        <v>29</v>
      </c>
      <c r="C15" s="398"/>
      <c r="D15" s="398"/>
      <c r="E15" s="399" t="s">
        <v>27</v>
      </c>
      <c r="F15" s="400"/>
      <c r="G15" s="105" t="s">
        <v>32</v>
      </c>
      <c r="H15" s="105" t="s">
        <v>28</v>
      </c>
      <c r="I15" s="140" t="s">
        <v>1</v>
      </c>
      <c r="J15" s="383"/>
    </row>
    <row r="16" spans="1:11" ht="13.5" customHeight="1">
      <c r="A16" s="385" t="s">
        <v>88</v>
      </c>
      <c r="B16" s="386" t="s">
        <v>335</v>
      </c>
      <c r="C16" s="386"/>
      <c r="D16" s="386"/>
      <c r="E16" s="387">
        <v>400</v>
      </c>
      <c r="F16" s="388"/>
      <c r="G16" s="237">
        <f t="shared" ref="G16:G24" si="0">IF(H16="","",H16/E16)</f>
        <v>235000</v>
      </c>
      <c r="H16" s="238">
        <v>94000000</v>
      </c>
      <c r="I16" s="140" t="s">
        <v>1</v>
      </c>
      <c r="J16" s="383"/>
    </row>
    <row r="17" spans="1:11" ht="13.5" customHeight="1">
      <c r="A17" s="385"/>
      <c r="B17" s="378" t="s">
        <v>29</v>
      </c>
      <c r="C17" s="378"/>
      <c r="D17" s="378"/>
      <c r="E17" s="334"/>
      <c r="F17" s="335"/>
      <c r="G17" s="202" t="str">
        <f t="shared" si="0"/>
        <v/>
      </c>
      <c r="H17" s="201"/>
      <c r="I17" s="140" t="s">
        <v>1</v>
      </c>
      <c r="J17" s="383"/>
    </row>
    <row r="18" spans="1:11" ht="13.5" customHeight="1">
      <c r="A18" s="385"/>
      <c r="B18" s="378" t="s">
        <v>29</v>
      </c>
      <c r="C18" s="378"/>
      <c r="D18" s="378"/>
      <c r="E18" s="334"/>
      <c r="F18" s="335"/>
      <c r="G18" s="202" t="str">
        <f t="shared" si="0"/>
        <v/>
      </c>
      <c r="H18" s="201"/>
      <c r="I18" s="140" t="s">
        <v>1</v>
      </c>
      <c r="J18" s="383"/>
    </row>
    <row r="19" spans="1:11" ht="13.5" customHeight="1">
      <c r="A19" s="385"/>
      <c r="B19" s="378" t="s">
        <v>29</v>
      </c>
      <c r="C19" s="378"/>
      <c r="D19" s="378"/>
      <c r="E19" s="334" t="s">
        <v>29</v>
      </c>
      <c r="F19" s="335"/>
      <c r="G19" s="202" t="str">
        <f t="shared" si="0"/>
        <v/>
      </c>
      <c r="H19" s="201"/>
      <c r="I19" s="140" t="s">
        <v>1</v>
      </c>
      <c r="J19" s="383"/>
    </row>
    <row r="20" spans="1:11">
      <c r="A20" s="385"/>
      <c r="B20" s="378" t="s">
        <v>29</v>
      </c>
      <c r="C20" s="378"/>
      <c r="D20" s="378"/>
      <c r="E20" s="334" t="s">
        <v>29</v>
      </c>
      <c r="F20" s="335"/>
      <c r="G20" s="202" t="str">
        <f t="shared" si="0"/>
        <v/>
      </c>
      <c r="H20" s="201"/>
      <c r="I20" s="140" t="s">
        <v>1</v>
      </c>
      <c r="J20" s="96"/>
    </row>
    <row r="21" spans="1:11" ht="15" customHeight="1">
      <c r="A21" s="385"/>
      <c r="B21" s="378" t="s">
        <v>29</v>
      </c>
      <c r="C21" s="378"/>
      <c r="D21" s="378"/>
      <c r="E21" s="334" t="s">
        <v>29</v>
      </c>
      <c r="F21" s="335"/>
      <c r="G21" s="202" t="str">
        <f t="shared" si="0"/>
        <v/>
      </c>
      <c r="H21" s="201"/>
      <c r="I21" s="140" t="s">
        <v>1</v>
      </c>
      <c r="J21" s="96"/>
    </row>
    <row r="22" spans="1:11" ht="15" customHeight="1">
      <c r="A22" s="385"/>
      <c r="B22" s="378" t="s">
        <v>29</v>
      </c>
      <c r="C22" s="378"/>
      <c r="D22" s="378"/>
      <c r="E22" s="334" t="s">
        <v>29</v>
      </c>
      <c r="F22" s="335"/>
      <c r="G22" s="202" t="str">
        <f t="shared" si="0"/>
        <v/>
      </c>
      <c r="H22" s="201"/>
      <c r="I22" s="140" t="s">
        <v>1</v>
      </c>
      <c r="J22" s="7"/>
    </row>
    <row r="23" spans="1:11" ht="15" customHeight="1">
      <c r="A23" s="148"/>
      <c r="B23" s="184"/>
      <c r="C23" s="184"/>
      <c r="D23" s="184"/>
      <c r="E23" s="334" t="s">
        <v>29</v>
      </c>
      <c r="F23" s="335"/>
      <c r="G23" s="202" t="str">
        <f t="shared" si="0"/>
        <v/>
      </c>
      <c r="H23" s="201"/>
      <c r="I23" s="140"/>
      <c r="J23" s="7"/>
    </row>
    <row r="24" spans="1:11" ht="15" customHeight="1">
      <c r="A24" s="148"/>
      <c r="B24" s="184"/>
      <c r="C24" s="184"/>
      <c r="D24" s="184"/>
      <c r="E24" s="334" t="s">
        <v>29</v>
      </c>
      <c r="F24" s="335"/>
      <c r="G24" s="202" t="str">
        <f t="shared" si="0"/>
        <v/>
      </c>
      <c r="H24" s="201"/>
      <c r="I24" s="140"/>
      <c r="J24" s="7"/>
    </row>
    <row r="25" spans="1:11" ht="15" customHeight="1">
      <c r="A25" s="131"/>
      <c r="B25" s="340" t="s">
        <v>33</v>
      </c>
      <c r="C25" s="315"/>
      <c r="D25" s="315"/>
      <c r="E25" s="401">
        <f>IF(SUM(E16:F24)=0,"",SUM(E16:F24))</f>
        <v>400</v>
      </c>
      <c r="F25" s="401"/>
      <c r="G25" s="242"/>
      <c r="H25" s="243">
        <f>IF(SUM(H16:H24)=0,"",SUM(H16:H24))</f>
        <v>94000000</v>
      </c>
      <c r="I25" s="149"/>
      <c r="J25" s="7"/>
    </row>
    <row r="26" spans="1:11" ht="14.25" hidden="1" customHeight="1" thickTop="1">
      <c r="A26" s="144"/>
      <c r="B26" s="145"/>
      <c r="C26" s="145"/>
      <c r="D26" s="145"/>
      <c r="E26" s="145"/>
      <c r="F26" s="145"/>
      <c r="G26" s="145"/>
      <c r="H26" s="145"/>
      <c r="I26" s="146"/>
      <c r="J26" s="96"/>
    </row>
    <row r="27" spans="1:11">
      <c r="A27" s="138" t="s">
        <v>26</v>
      </c>
      <c r="B27" s="402" t="s">
        <v>29</v>
      </c>
      <c r="C27" s="324"/>
      <c r="D27" s="325"/>
      <c r="E27" s="403" t="s">
        <v>27</v>
      </c>
      <c r="F27" s="404"/>
      <c r="G27" s="106" t="s">
        <v>32</v>
      </c>
      <c r="H27" s="106" t="s">
        <v>28</v>
      </c>
      <c r="I27" s="140" t="s">
        <v>1</v>
      </c>
      <c r="J27" s="96"/>
      <c r="K27" s="98" t="s">
        <v>219</v>
      </c>
    </row>
    <row r="28" spans="1:11" ht="13.5" customHeight="1">
      <c r="A28" s="405" t="s">
        <v>170</v>
      </c>
      <c r="B28" s="406" t="s">
        <v>336</v>
      </c>
      <c r="C28" s="386"/>
      <c r="D28" s="407"/>
      <c r="E28" s="326" t="s">
        <v>29</v>
      </c>
      <c r="F28" s="327"/>
      <c r="G28" s="155"/>
      <c r="H28" s="238">
        <v>3000000</v>
      </c>
      <c r="I28" s="140" t="s">
        <v>1</v>
      </c>
      <c r="J28" s="96"/>
    </row>
    <row r="29" spans="1:11">
      <c r="A29" s="405"/>
      <c r="B29" s="406" t="s">
        <v>337</v>
      </c>
      <c r="C29" s="386"/>
      <c r="D29" s="407"/>
      <c r="E29" s="326"/>
      <c r="F29" s="327"/>
      <c r="G29" s="155"/>
      <c r="H29" s="238">
        <v>1500000</v>
      </c>
      <c r="I29" s="140" t="s">
        <v>1</v>
      </c>
      <c r="J29" s="96"/>
    </row>
    <row r="30" spans="1:11">
      <c r="A30" s="405"/>
      <c r="B30" s="406" t="s">
        <v>338</v>
      </c>
      <c r="C30" s="386"/>
      <c r="D30" s="407"/>
      <c r="E30" s="326"/>
      <c r="F30" s="327"/>
      <c r="G30" s="155"/>
      <c r="H30" s="238">
        <v>1500000</v>
      </c>
      <c r="I30" s="140" t="s">
        <v>1</v>
      </c>
      <c r="J30" s="96"/>
    </row>
    <row r="31" spans="1:11">
      <c r="A31" s="405"/>
      <c r="B31" s="377" t="s">
        <v>29</v>
      </c>
      <c r="C31" s="378"/>
      <c r="D31" s="379"/>
      <c r="E31" s="326"/>
      <c r="F31" s="327"/>
      <c r="G31" s="155" t="str">
        <f t="shared" ref="G31:G36" si="1">IF(H31="","",H31/E31)</f>
        <v/>
      </c>
      <c r="H31" s="201"/>
      <c r="I31" s="140" t="s">
        <v>1</v>
      </c>
      <c r="J31" s="96"/>
    </row>
    <row r="32" spans="1:11">
      <c r="A32" s="405"/>
      <c r="B32" s="377" t="s">
        <v>29</v>
      </c>
      <c r="C32" s="378"/>
      <c r="D32" s="379"/>
      <c r="E32" s="326" t="s">
        <v>29</v>
      </c>
      <c r="F32" s="327"/>
      <c r="G32" s="155" t="str">
        <f t="shared" si="1"/>
        <v/>
      </c>
      <c r="H32" s="201"/>
      <c r="I32" s="140" t="s">
        <v>1</v>
      </c>
      <c r="J32" s="96"/>
    </row>
    <row r="33" spans="1:11">
      <c r="A33" s="405"/>
      <c r="B33" s="377" t="s">
        <v>29</v>
      </c>
      <c r="C33" s="378"/>
      <c r="D33" s="379"/>
      <c r="E33" s="326" t="s">
        <v>29</v>
      </c>
      <c r="F33" s="327"/>
      <c r="G33" s="155" t="str">
        <f t="shared" si="1"/>
        <v/>
      </c>
      <c r="H33" s="201"/>
      <c r="I33" s="140" t="s">
        <v>1</v>
      </c>
      <c r="J33" s="96"/>
    </row>
    <row r="34" spans="1:11">
      <c r="A34" s="405"/>
      <c r="B34" s="377" t="s">
        <v>29</v>
      </c>
      <c r="C34" s="378"/>
      <c r="D34" s="379"/>
      <c r="E34" s="326" t="s">
        <v>29</v>
      </c>
      <c r="F34" s="327"/>
      <c r="G34" s="155" t="str">
        <f t="shared" si="1"/>
        <v/>
      </c>
      <c r="H34" s="201"/>
      <c r="I34" s="140" t="s">
        <v>1</v>
      </c>
      <c r="J34" s="96"/>
    </row>
    <row r="35" spans="1:11">
      <c r="A35" s="147"/>
      <c r="B35" s="203"/>
      <c r="C35" s="184"/>
      <c r="D35" s="204"/>
      <c r="E35" s="326" t="s">
        <v>29</v>
      </c>
      <c r="F35" s="327"/>
      <c r="G35" s="155" t="str">
        <f t="shared" si="1"/>
        <v/>
      </c>
      <c r="H35" s="201"/>
      <c r="I35" s="140"/>
      <c r="J35" s="96"/>
    </row>
    <row r="36" spans="1:11">
      <c r="A36" s="147"/>
      <c r="B36" s="205"/>
      <c r="C36" s="185"/>
      <c r="D36" s="206"/>
      <c r="E36" s="326" t="s">
        <v>29</v>
      </c>
      <c r="F36" s="327"/>
      <c r="G36" s="155" t="str">
        <f t="shared" si="1"/>
        <v/>
      </c>
      <c r="H36" s="201"/>
      <c r="I36" s="140"/>
      <c r="J36" s="96"/>
    </row>
    <row r="37" spans="1:11" ht="15" customHeight="1">
      <c r="A37" s="144"/>
      <c r="B37" s="336" t="s">
        <v>33</v>
      </c>
      <c r="C37" s="336"/>
      <c r="D37" s="336"/>
      <c r="E37" s="337" t="str">
        <f>IF(SUM(E28:F36)=0,"",SUM(E28:F36))</f>
        <v/>
      </c>
      <c r="F37" s="337"/>
      <c r="G37" s="156"/>
      <c r="H37" s="153">
        <f>IF(SUM(H28:H36)=0,"",SUM(H28:H36))</f>
        <v>6000000</v>
      </c>
      <c r="I37" s="149"/>
      <c r="J37" s="96"/>
    </row>
    <row r="38" spans="1:11" ht="15" customHeight="1">
      <c r="A38" s="319" t="s">
        <v>164</v>
      </c>
      <c r="B38" s="319"/>
      <c r="C38" s="319"/>
      <c r="D38" s="319"/>
      <c r="E38" s="380">
        <f>IF(E37="",E25,E25+E37)</f>
        <v>400</v>
      </c>
      <c r="F38" s="381"/>
      <c r="G38" s="242">
        <f>IF(H38="","",H38/E38)</f>
        <v>250000</v>
      </c>
      <c r="H38" s="243">
        <f>IF(H37="",H25,H25+H37)</f>
        <v>100000000</v>
      </c>
      <c r="I38" s="143"/>
      <c r="J38" s="96"/>
    </row>
    <row r="39" spans="1:11">
      <c r="A39" s="382" t="s">
        <v>206</v>
      </c>
      <c r="B39" s="382"/>
      <c r="C39" s="382"/>
      <c r="D39" s="382"/>
      <c r="E39" s="382"/>
      <c r="F39" s="382"/>
      <c r="G39" s="382"/>
      <c r="H39" s="382"/>
      <c r="I39" s="382"/>
      <c r="J39" s="96"/>
    </row>
    <row r="40" spans="1:11">
      <c r="A40" s="319" t="s">
        <v>171</v>
      </c>
      <c r="B40" s="319"/>
      <c r="C40" s="319"/>
      <c r="D40" s="319"/>
      <c r="E40" s="319" t="s">
        <v>172</v>
      </c>
      <c r="F40" s="319"/>
      <c r="G40" s="319"/>
      <c r="H40" s="319" t="s">
        <v>173</v>
      </c>
      <c r="I40" s="319"/>
      <c r="J40" s="96"/>
    </row>
    <row r="41" spans="1:11" ht="13.5" customHeight="1">
      <c r="A41" s="341"/>
      <c r="B41" s="342"/>
      <c r="C41" s="342"/>
      <c r="D41" s="343"/>
      <c r="E41" s="369" t="s">
        <v>165</v>
      </c>
      <c r="F41" s="370"/>
      <c r="G41" s="371"/>
      <c r="H41" s="341" t="s">
        <v>166</v>
      </c>
      <c r="I41" s="343"/>
      <c r="J41" s="96"/>
    </row>
    <row r="42" spans="1:11" ht="13.5" customHeight="1">
      <c r="A42" s="354" t="s">
        <v>302</v>
      </c>
      <c r="B42" s="355"/>
      <c r="C42" s="355"/>
      <c r="D42" s="356"/>
      <c r="E42" s="372">
        <f>E43+E44</f>
        <v>72360000</v>
      </c>
      <c r="F42" s="373"/>
      <c r="G42" s="374"/>
      <c r="H42" s="375"/>
      <c r="I42" s="376"/>
      <c r="J42" s="96"/>
      <c r="K42" s="98" t="s">
        <v>220</v>
      </c>
    </row>
    <row r="43" spans="1:11" ht="13.5" customHeight="1">
      <c r="A43" s="354" t="s">
        <v>303</v>
      </c>
      <c r="B43" s="355"/>
      <c r="C43" s="355"/>
      <c r="D43" s="356"/>
      <c r="E43" s="330">
        <v>36180000</v>
      </c>
      <c r="F43" s="331"/>
      <c r="G43" s="332"/>
      <c r="H43" s="363"/>
      <c r="I43" s="364"/>
      <c r="J43" s="96"/>
    </row>
    <row r="44" spans="1:11" ht="13.5" customHeight="1">
      <c r="A44" s="354" t="s">
        <v>304</v>
      </c>
      <c r="B44" s="355"/>
      <c r="C44" s="355"/>
      <c r="D44" s="356"/>
      <c r="E44" s="330">
        <v>36180000</v>
      </c>
      <c r="F44" s="331"/>
      <c r="G44" s="332"/>
      <c r="H44" s="363"/>
      <c r="I44" s="364"/>
      <c r="J44" s="96"/>
    </row>
    <row r="45" spans="1:11" ht="13.5" customHeight="1">
      <c r="A45" s="354" t="s">
        <v>167</v>
      </c>
      <c r="B45" s="355"/>
      <c r="C45" s="355"/>
      <c r="D45" s="356"/>
      <c r="E45" s="330">
        <v>0</v>
      </c>
      <c r="F45" s="331"/>
      <c r="G45" s="332"/>
      <c r="H45" s="363"/>
      <c r="I45" s="364"/>
      <c r="J45" s="96"/>
    </row>
    <row r="46" spans="1:11" ht="13.5" customHeight="1">
      <c r="A46" s="354" t="s">
        <v>168</v>
      </c>
      <c r="B46" s="355"/>
      <c r="C46" s="355"/>
      <c r="D46" s="356"/>
      <c r="E46" s="330">
        <v>1000000</v>
      </c>
      <c r="F46" s="331"/>
      <c r="G46" s="332"/>
      <c r="H46" s="365"/>
      <c r="I46" s="366"/>
      <c r="J46" s="96"/>
    </row>
    <row r="47" spans="1:11" ht="13.5" customHeight="1">
      <c r="A47" s="354" t="s">
        <v>305</v>
      </c>
      <c r="B47" s="355"/>
      <c r="C47" s="355"/>
      <c r="D47" s="356"/>
      <c r="E47" s="330">
        <v>26640000</v>
      </c>
      <c r="F47" s="331"/>
      <c r="G47" s="332"/>
      <c r="H47" s="252" t="s">
        <v>349</v>
      </c>
      <c r="I47" s="207"/>
      <c r="J47" s="96"/>
    </row>
    <row r="48" spans="1:11" ht="13.5" customHeight="1">
      <c r="A48" s="132"/>
      <c r="B48" s="133"/>
      <c r="C48" s="133"/>
      <c r="D48" s="134"/>
      <c r="E48" s="239"/>
      <c r="F48" s="240"/>
      <c r="G48" s="241"/>
      <c r="H48" s="135"/>
      <c r="I48" s="137"/>
      <c r="J48" s="96"/>
    </row>
    <row r="49" spans="1:11" ht="15" customHeight="1">
      <c r="A49" s="319" t="s">
        <v>169</v>
      </c>
      <c r="B49" s="319"/>
      <c r="C49" s="319"/>
      <c r="D49" s="319"/>
      <c r="E49" s="357">
        <f>IF(E43="","",SUM(E42+E45+E46+E47))</f>
        <v>100000000</v>
      </c>
      <c r="F49" s="358"/>
      <c r="G49" s="359"/>
      <c r="H49" s="361" t="str">
        <f>IF(H38=E49,"","←【確認】財源内訳の合計と事業費の合計が不一致")</f>
        <v/>
      </c>
      <c r="I49" s="362"/>
      <c r="J49" s="96"/>
      <c r="K49" s="98" t="s">
        <v>221</v>
      </c>
    </row>
    <row r="50" spans="1:11" ht="13.5" customHeight="1">
      <c r="A50" s="367" t="s">
        <v>319</v>
      </c>
      <c r="B50" s="368"/>
      <c r="C50" s="368"/>
      <c r="D50" s="368"/>
      <c r="E50" s="368"/>
      <c r="F50" s="368"/>
      <c r="G50" s="368"/>
      <c r="H50" s="317" t="s">
        <v>329</v>
      </c>
      <c r="I50" s="318"/>
      <c r="J50" s="96"/>
      <c r="K50" s="102" t="s">
        <v>176</v>
      </c>
    </row>
    <row r="51" spans="1:11" ht="13.5" customHeight="1">
      <c r="A51" s="328" t="s">
        <v>207</v>
      </c>
      <c r="B51" s="329"/>
      <c r="C51" s="329"/>
      <c r="D51" s="329"/>
      <c r="E51" s="329"/>
      <c r="F51" s="329"/>
      <c r="G51" s="329"/>
      <c r="H51" s="329"/>
      <c r="I51" s="329"/>
      <c r="J51" s="96"/>
    </row>
    <row r="52" spans="1:11">
      <c r="A52" s="344"/>
      <c r="B52" s="345"/>
      <c r="C52" s="345"/>
      <c r="D52" s="345"/>
      <c r="E52" s="345"/>
      <c r="F52" s="345"/>
      <c r="G52" s="345"/>
      <c r="H52" s="345"/>
      <c r="I52" s="346"/>
      <c r="J52" s="96"/>
    </row>
    <row r="53" spans="1:11">
      <c r="A53" s="347"/>
      <c r="B53" s="348"/>
      <c r="C53" s="348"/>
      <c r="D53" s="348"/>
      <c r="E53" s="348"/>
      <c r="F53" s="348"/>
      <c r="G53" s="348"/>
      <c r="H53" s="348"/>
      <c r="I53" s="349"/>
      <c r="J53" s="96"/>
    </row>
    <row r="54" spans="1:11">
      <c r="A54" s="347"/>
      <c r="B54" s="348"/>
      <c r="C54" s="348"/>
      <c r="D54" s="348"/>
      <c r="E54" s="348"/>
      <c r="F54" s="348"/>
      <c r="G54" s="348"/>
      <c r="H54" s="348"/>
      <c r="I54" s="349"/>
      <c r="J54" s="96"/>
    </row>
    <row r="55" spans="1:11">
      <c r="A55" s="350"/>
      <c r="B55" s="351"/>
      <c r="C55" s="351"/>
      <c r="D55" s="351"/>
      <c r="E55" s="351"/>
      <c r="F55" s="351"/>
      <c r="G55" s="351"/>
      <c r="H55" s="351"/>
      <c r="I55" s="352"/>
      <c r="J55" s="96"/>
    </row>
    <row r="56" spans="1:11" ht="6" customHeight="1">
      <c r="A56" s="360"/>
      <c r="B56" s="360"/>
      <c r="C56" s="360"/>
      <c r="D56" s="360"/>
      <c r="E56" s="353"/>
      <c r="F56" s="353"/>
      <c r="G56" s="353"/>
      <c r="H56" s="353"/>
      <c r="I56" s="353"/>
      <c r="J56" s="96"/>
    </row>
    <row r="57" spans="1:11">
      <c r="A57" s="26" t="s">
        <v>175</v>
      </c>
      <c r="B57" s="26" t="s">
        <v>214</v>
      </c>
      <c r="C57" s="102"/>
      <c r="D57" s="102"/>
      <c r="E57" s="102"/>
      <c r="F57" s="102"/>
      <c r="G57" s="102"/>
      <c r="H57" s="102"/>
      <c r="I57" s="102"/>
      <c r="J57" s="102"/>
    </row>
    <row r="58" spans="1:11" ht="43.5" customHeight="1">
      <c r="A58" s="108"/>
      <c r="B58" s="394"/>
      <c r="C58" s="394"/>
      <c r="D58" s="394"/>
      <c r="E58" s="394"/>
      <c r="F58" s="394"/>
      <c r="G58" s="394"/>
      <c r="H58" s="394"/>
      <c r="I58" s="394"/>
      <c r="J58" s="100"/>
    </row>
  </sheetData>
  <mergeCells count="102">
    <mergeCell ref="H5:I5"/>
    <mergeCell ref="B58:I58"/>
    <mergeCell ref="A13:I13"/>
    <mergeCell ref="A12:C12"/>
    <mergeCell ref="B15:D15"/>
    <mergeCell ref="E15:F15"/>
    <mergeCell ref="B14:D14"/>
    <mergeCell ref="E14:F14"/>
    <mergeCell ref="B19:D19"/>
    <mergeCell ref="E19:F19"/>
    <mergeCell ref="B25:D25"/>
    <mergeCell ref="E25:F25"/>
    <mergeCell ref="B27:D27"/>
    <mergeCell ref="E27:F27"/>
    <mergeCell ref="A28:A34"/>
    <mergeCell ref="B28:D28"/>
    <mergeCell ref="E28:F28"/>
    <mergeCell ref="B29:D29"/>
    <mergeCell ref="E29:F29"/>
    <mergeCell ref="B30:D30"/>
    <mergeCell ref="E30:F30"/>
    <mergeCell ref="B31:D31"/>
    <mergeCell ref="E31:F31"/>
    <mergeCell ref="B32:D32"/>
    <mergeCell ref="J8:J10"/>
    <mergeCell ref="H6:I6"/>
    <mergeCell ref="J15:J19"/>
    <mergeCell ref="A16:A22"/>
    <mergeCell ref="B16:D16"/>
    <mergeCell ref="E16:F16"/>
    <mergeCell ref="B17:D17"/>
    <mergeCell ref="E17:F17"/>
    <mergeCell ref="B22:D22"/>
    <mergeCell ref="E22:F22"/>
    <mergeCell ref="B18:D18"/>
    <mergeCell ref="E18:F18"/>
    <mergeCell ref="B20:D20"/>
    <mergeCell ref="E20:F20"/>
    <mergeCell ref="B21:D21"/>
    <mergeCell ref="E21:F21"/>
    <mergeCell ref="D10:F10"/>
    <mergeCell ref="D11:F11"/>
    <mergeCell ref="E12:F12"/>
    <mergeCell ref="E41:G41"/>
    <mergeCell ref="H41:I41"/>
    <mergeCell ref="A42:D42"/>
    <mergeCell ref="A43:D43"/>
    <mergeCell ref="E42:G42"/>
    <mergeCell ref="H42:I42"/>
    <mergeCell ref="E43:G43"/>
    <mergeCell ref="H43:I43"/>
    <mergeCell ref="E32:F32"/>
    <mergeCell ref="B33:D33"/>
    <mergeCell ref="E33:F33"/>
    <mergeCell ref="B34:D34"/>
    <mergeCell ref="E34:F34"/>
    <mergeCell ref="A38:D38"/>
    <mergeCell ref="E38:F38"/>
    <mergeCell ref="A39:I39"/>
    <mergeCell ref="H40:I40"/>
    <mergeCell ref="A52:I55"/>
    <mergeCell ref="E56:G56"/>
    <mergeCell ref="H56:I56"/>
    <mergeCell ref="A44:D44"/>
    <mergeCell ref="A45:D45"/>
    <mergeCell ref="A46:D46"/>
    <mergeCell ref="A49:D49"/>
    <mergeCell ref="A47:D47"/>
    <mergeCell ref="E49:G49"/>
    <mergeCell ref="A56:D56"/>
    <mergeCell ref="H49:I49"/>
    <mergeCell ref="E44:G44"/>
    <mergeCell ref="H44:I44"/>
    <mergeCell ref="E45:G45"/>
    <mergeCell ref="H45:I45"/>
    <mergeCell ref="H46:I46"/>
    <mergeCell ref="A50:G50"/>
    <mergeCell ref="H50:I50"/>
    <mergeCell ref="A2:I2"/>
    <mergeCell ref="A4:C4"/>
    <mergeCell ref="D4:I4"/>
    <mergeCell ref="A5:C5"/>
    <mergeCell ref="A6:C6"/>
    <mergeCell ref="D8:I8"/>
    <mergeCell ref="E36:F36"/>
    <mergeCell ref="A51:I51"/>
    <mergeCell ref="E47:G47"/>
    <mergeCell ref="E9:G9"/>
    <mergeCell ref="E23:F23"/>
    <mergeCell ref="E24:F24"/>
    <mergeCell ref="E35:F35"/>
    <mergeCell ref="E46:G46"/>
    <mergeCell ref="B37:D37"/>
    <mergeCell ref="E37:F37"/>
    <mergeCell ref="D5:G5"/>
    <mergeCell ref="D6:G6"/>
    <mergeCell ref="D7:I7"/>
    <mergeCell ref="A7:C7"/>
    <mergeCell ref="A8:C11"/>
    <mergeCell ref="A40:D40"/>
    <mergeCell ref="E40:G40"/>
    <mergeCell ref="A41:D41"/>
  </mergeCells>
  <phoneticPr fontId="6"/>
  <dataValidations count="1">
    <dataValidation type="list" allowBlank="1" showInputMessage="1" showErrorMessage="1" sqref="H50">
      <formula1>"有,無"</formula1>
    </dataValidation>
  </dataValidations>
  <printOptions horizontalCentered="1"/>
  <pageMargins left="0.51181102362204722" right="0.51181102362204722" top="0.35433070866141736" bottom="0.35433070866141736" header="0.31496062992125984" footer="0.31496062992125984"/>
  <pageSetup paperSize="9" scale="98" orientation="portrait" blackAndWhite="1"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'管理用（このシートは削除しないでください）'!$B$3:$B$18</xm:f>
          </x14:formula1>
          <xm:sqref>D4:I4</xm:sqref>
        </x14:dataValidation>
        <x14:dataValidation type="list" allowBlank="1" showInputMessage="1" showErrorMessage="1">
          <x14:formula1>
            <xm:f>'管理用（このシートは削除しないでください）'!$D$3:$D$7</xm:f>
          </x14:formula1>
          <xm:sqref>D7:I7</xm:sqref>
        </x14:dataValidation>
        <x14:dataValidation type="list" allowBlank="1" showInputMessage="1" showErrorMessage="1">
          <x14:formula1>
            <xm:f>'管理用（このシートは削除しないでください）'!$F$3:$F$10</xm:f>
          </x14:formula1>
          <xm:sqref>E9:G9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K23"/>
  <sheetViews>
    <sheetView view="pageBreakPreview" topLeftCell="A13" zoomScale="90" zoomScaleNormal="100" zoomScaleSheetLayoutView="90" workbookViewId="0">
      <selection activeCell="O22" sqref="O22"/>
    </sheetView>
  </sheetViews>
  <sheetFormatPr defaultRowHeight="13.5"/>
  <cols>
    <col min="1" max="1" width="5" style="4" customWidth="1"/>
    <col min="2" max="2" width="3.5" style="4" customWidth="1"/>
    <col min="3" max="7" width="9" style="4"/>
    <col min="8" max="8" width="10" style="4" customWidth="1"/>
    <col min="9" max="9" width="9" style="4"/>
    <col min="10" max="10" width="5" style="4" customWidth="1"/>
    <col min="11" max="16384" width="9" style="4"/>
  </cols>
  <sheetData>
    <row r="1" spans="1:11">
      <c r="A1" s="5" t="s">
        <v>34</v>
      </c>
    </row>
    <row r="2" spans="1:11">
      <c r="A2" s="5"/>
    </row>
    <row r="3" spans="1:11" s="14" customFormat="1" ht="14.25">
      <c r="A3" s="13"/>
      <c r="H3" s="300" t="s">
        <v>65</v>
      </c>
      <c r="I3" s="300"/>
      <c r="J3" s="300"/>
    </row>
    <row r="4" spans="1:11" s="14" customFormat="1" ht="14.25">
      <c r="A4" s="13"/>
      <c r="H4" s="301" t="s">
        <v>320</v>
      </c>
      <c r="I4" s="301"/>
      <c r="J4" s="301"/>
    </row>
    <row r="5" spans="1:11" s="14" customFormat="1" ht="14.25">
      <c r="A5" s="13"/>
      <c r="G5" s="302"/>
      <c r="H5" s="303"/>
      <c r="I5" s="303"/>
    </row>
    <row r="6" spans="1:11" s="14" customFormat="1" ht="14.25">
      <c r="A6" s="13" t="s">
        <v>3</v>
      </c>
    </row>
    <row r="7" spans="1:11" s="14" customFormat="1" ht="14.25">
      <c r="A7" s="13"/>
    </row>
    <row r="8" spans="1:11" s="14" customFormat="1" ht="14.25">
      <c r="A8" s="13"/>
    </row>
    <row r="9" spans="1:11" s="14" customFormat="1" ht="14.25">
      <c r="A9" s="13"/>
    </row>
    <row r="10" spans="1:11" s="14" customFormat="1" ht="14.25">
      <c r="A10" s="13"/>
      <c r="E10" s="409" t="str">
        <f>第2号様式!E10</f>
        <v>都道府県知事</v>
      </c>
      <c r="F10" s="409"/>
      <c r="G10" s="409"/>
      <c r="H10" s="409"/>
      <c r="I10" s="14" t="s">
        <v>127</v>
      </c>
      <c r="K10" s="102" t="s">
        <v>224</v>
      </c>
    </row>
    <row r="11" spans="1:11">
      <c r="A11" s="5"/>
    </row>
    <row r="12" spans="1:11">
      <c r="A12" s="5"/>
    </row>
    <row r="13" spans="1:11">
      <c r="A13" s="5"/>
    </row>
    <row r="14" spans="1:11">
      <c r="A14" s="5"/>
    </row>
    <row r="15" spans="1:11" ht="14.25">
      <c r="A15" s="305" t="s">
        <v>321</v>
      </c>
      <c r="B15" s="306"/>
      <c r="C15" s="306"/>
      <c r="D15" s="306"/>
      <c r="E15" s="306"/>
      <c r="F15" s="306"/>
      <c r="G15" s="306"/>
      <c r="H15" s="306"/>
      <c r="I15" s="306"/>
      <c r="J15" s="306"/>
    </row>
    <row r="16" spans="1:11" ht="14.25">
      <c r="A16" s="13" t="s">
        <v>331</v>
      </c>
      <c r="B16" s="14"/>
      <c r="C16" s="14"/>
      <c r="D16" s="14"/>
      <c r="E16" s="14"/>
      <c r="F16" s="14"/>
      <c r="G16" s="14"/>
      <c r="H16" s="14"/>
      <c r="I16" s="14"/>
    </row>
    <row r="17" spans="1:9" ht="14.25">
      <c r="A17" s="13"/>
      <c r="B17" s="14"/>
      <c r="C17" s="14"/>
      <c r="D17" s="14"/>
      <c r="E17" s="14"/>
      <c r="F17" s="14"/>
      <c r="G17" s="14"/>
      <c r="H17" s="14"/>
      <c r="I17" s="14"/>
    </row>
    <row r="18" spans="1:9" ht="14.25">
      <c r="A18" s="13"/>
      <c r="B18" s="14"/>
      <c r="C18" s="14"/>
      <c r="D18" s="14"/>
      <c r="E18" s="14"/>
      <c r="F18" s="14"/>
      <c r="G18" s="14"/>
      <c r="H18" s="14"/>
      <c r="I18" s="14"/>
    </row>
    <row r="19" spans="1:9" ht="14.25">
      <c r="A19" s="13"/>
      <c r="B19" s="14"/>
      <c r="C19" s="14"/>
      <c r="D19" s="14"/>
      <c r="E19" s="14"/>
      <c r="F19" s="14"/>
      <c r="G19" s="14"/>
      <c r="H19" s="14"/>
      <c r="I19" s="14"/>
    </row>
    <row r="20" spans="1:9">
      <c r="A20" s="5"/>
    </row>
    <row r="21" spans="1:9">
      <c r="A21" s="5"/>
    </row>
    <row r="22" spans="1:9" ht="30" customHeight="1">
      <c r="A22" s="5"/>
      <c r="B22" s="408" t="s">
        <v>130</v>
      </c>
      <c r="C22" s="408"/>
      <c r="D22" s="408"/>
      <c r="E22" s="408"/>
      <c r="F22" s="408"/>
      <c r="G22" s="408"/>
      <c r="H22" s="408"/>
      <c r="I22" s="408"/>
    </row>
    <row r="23" spans="1:9">
      <c r="A23" s="5"/>
    </row>
  </sheetData>
  <mergeCells count="6">
    <mergeCell ref="B22:I22"/>
    <mergeCell ref="H3:J3"/>
    <mergeCell ref="H4:J4"/>
    <mergeCell ref="G5:I5"/>
    <mergeCell ref="E10:H10"/>
    <mergeCell ref="A15:J15"/>
  </mergeCells>
  <phoneticPr fontId="2"/>
  <printOptions horizontalCentered="1"/>
  <pageMargins left="0.70866141732283472" right="0.70866141732283472" top="0.94488188976377963" bottom="0.94488188976377963" header="0.31496062992125984" footer="0.31496062992125984"/>
  <pageSetup paperSize="9" orientation="portrait" blackAndWhite="1"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Q55"/>
  <sheetViews>
    <sheetView view="pageBreakPreview" topLeftCell="A13" zoomScale="110" zoomScaleNormal="100" zoomScaleSheetLayoutView="110" workbookViewId="0">
      <selection activeCell="R48" sqref="R48"/>
    </sheetView>
  </sheetViews>
  <sheetFormatPr defaultRowHeight="13.5"/>
  <cols>
    <col min="1" max="1" width="18" style="12" bestFit="1" customWidth="1"/>
    <col min="2" max="15" width="5.375" style="12" customWidth="1"/>
    <col min="16" max="16384" width="9" style="12"/>
  </cols>
  <sheetData>
    <row r="1" spans="1:16">
      <c r="A1" s="40" t="s">
        <v>155</v>
      </c>
    </row>
    <row r="2" spans="1:16">
      <c r="A2" s="40"/>
    </row>
    <row r="3" spans="1:16" ht="14.25" thickBot="1">
      <c r="A3" s="40"/>
    </row>
    <row r="4" spans="1:16" ht="14.25" thickBot="1">
      <c r="A4" s="445" t="s">
        <v>136</v>
      </c>
      <c r="B4" s="446"/>
      <c r="C4" s="447"/>
      <c r="D4" s="435" t="s">
        <v>137</v>
      </c>
      <c r="E4" s="436"/>
      <c r="F4" s="436"/>
      <c r="G4" s="436"/>
      <c r="H4" s="437"/>
      <c r="I4" s="440" t="s">
        <v>163</v>
      </c>
      <c r="J4" s="436"/>
      <c r="K4" s="436"/>
      <c r="L4" s="436"/>
      <c r="M4" s="436"/>
      <c r="N4" s="436"/>
      <c r="O4" s="441"/>
    </row>
    <row r="5" spans="1:16" ht="27" customHeight="1" thickBot="1">
      <c r="A5" s="442" t="s">
        <v>267</v>
      </c>
      <c r="B5" s="443"/>
      <c r="C5" s="444"/>
      <c r="D5" s="432" t="s">
        <v>358</v>
      </c>
      <c r="E5" s="433"/>
      <c r="F5" s="433"/>
      <c r="G5" s="433"/>
      <c r="H5" s="434"/>
      <c r="I5" s="438" t="s">
        <v>359</v>
      </c>
      <c r="J5" s="433"/>
      <c r="K5" s="433"/>
      <c r="L5" s="433"/>
      <c r="M5" s="433"/>
      <c r="N5" s="433"/>
      <c r="O5" s="439"/>
      <c r="P5" s="102"/>
    </row>
    <row r="6" spans="1:16">
      <c r="A6" s="40"/>
    </row>
    <row r="7" spans="1:16">
      <c r="A7" s="40"/>
      <c r="G7" s="161"/>
    </row>
    <row r="8" spans="1:16" ht="14.25" thickBot="1">
      <c r="A8" s="40" t="s">
        <v>138</v>
      </c>
      <c r="L8" s="418" t="s">
        <v>360</v>
      </c>
      <c r="M8" s="418"/>
      <c r="N8" s="418"/>
      <c r="O8" s="418"/>
    </row>
    <row r="9" spans="1:16" ht="14.25" thickBot="1">
      <c r="A9" s="430" t="s">
        <v>139</v>
      </c>
      <c r="B9" s="431"/>
      <c r="C9" s="430" t="s">
        <v>140</v>
      </c>
      <c r="D9" s="451"/>
      <c r="E9" s="431"/>
      <c r="F9" s="448" t="s">
        <v>141</v>
      </c>
      <c r="G9" s="449"/>
      <c r="H9" s="450"/>
      <c r="I9" s="448" t="s">
        <v>142</v>
      </c>
      <c r="J9" s="449"/>
      <c r="K9" s="450"/>
      <c r="L9" s="448" t="s">
        <v>143</v>
      </c>
      <c r="M9" s="449"/>
      <c r="N9" s="449"/>
      <c r="O9" s="450"/>
    </row>
    <row r="10" spans="1:16" ht="13.5" customHeight="1">
      <c r="A10" s="48"/>
      <c r="B10" s="50"/>
      <c r="C10" s="48"/>
      <c r="D10" s="49"/>
      <c r="E10" s="68" t="s">
        <v>144</v>
      </c>
      <c r="F10" s="73"/>
      <c r="G10" s="52"/>
      <c r="H10" s="74" t="s">
        <v>145</v>
      </c>
      <c r="I10" s="73"/>
      <c r="J10" s="52"/>
      <c r="K10" s="74" t="s">
        <v>128</v>
      </c>
      <c r="L10" s="73"/>
      <c r="M10" s="52"/>
      <c r="N10" s="52"/>
      <c r="O10" s="60"/>
    </row>
    <row r="11" spans="1:16">
      <c r="A11" s="452" t="s">
        <v>350</v>
      </c>
      <c r="B11" s="453"/>
      <c r="C11" s="69"/>
      <c r="D11" s="57"/>
      <c r="E11" s="70"/>
      <c r="F11" s="75"/>
      <c r="G11" s="58"/>
      <c r="H11" s="76"/>
      <c r="I11" s="75"/>
      <c r="J11" s="58"/>
      <c r="K11" s="76"/>
      <c r="L11" s="73"/>
      <c r="M11" s="52"/>
      <c r="N11" s="52"/>
      <c r="O11" s="60"/>
    </row>
    <row r="12" spans="1:16">
      <c r="A12" s="452" t="s">
        <v>351</v>
      </c>
      <c r="B12" s="453"/>
      <c r="C12" s="458">
        <v>1000</v>
      </c>
      <c r="D12" s="459"/>
      <c r="E12" s="460"/>
      <c r="F12" s="458">
        <v>20</v>
      </c>
      <c r="G12" s="459"/>
      <c r="H12" s="460"/>
      <c r="I12" s="461">
        <v>128000000</v>
      </c>
      <c r="J12" s="462"/>
      <c r="K12" s="463"/>
      <c r="L12" s="73"/>
      <c r="M12" s="52"/>
      <c r="N12" s="52"/>
      <c r="O12" s="60"/>
    </row>
    <row r="13" spans="1:16">
      <c r="A13" s="454" t="s">
        <v>35</v>
      </c>
      <c r="B13" s="455"/>
      <c r="C13" s="458"/>
      <c r="D13" s="459"/>
      <c r="E13" s="460"/>
      <c r="F13" s="458"/>
      <c r="G13" s="459"/>
      <c r="H13" s="460"/>
      <c r="I13" s="461"/>
      <c r="J13" s="462"/>
      <c r="K13" s="463"/>
      <c r="L13" s="73"/>
      <c r="M13" s="52"/>
      <c r="N13" s="52"/>
      <c r="O13" s="60"/>
    </row>
    <row r="14" spans="1:16">
      <c r="A14" s="48"/>
      <c r="B14" s="50"/>
      <c r="C14" s="69"/>
      <c r="D14" s="57"/>
      <c r="E14" s="70"/>
      <c r="F14" s="75"/>
      <c r="G14" s="58"/>
      <c r="H14" s="76"/>
      <c r="I14" s="75"/>
      <c r="J14" s="58"/>
      <c r="K14" s="76"/>
      <c r="L14" s="73"/>
      <c r="M14" s="52"/>
      <c r="N14" s="52"/>
      <c r="O14" s="60"/>
    </row>
    <row r="15" spans="1:16">
      <c r="A15" s="452" t="s">
        <v>352</v>
      </c>
      <c r="B15" s="453"/>
      <c r="C15" s="244"/>
      <c r="D15" s="245"/>
      <c r="E15" s="246"/>
      <c r="F15" s="247"/>
      <c r="G15" s="248"/>
      <c r="H15" s="249"/>
      <c r="I15" s="75"/>
      <c r="J15" s="58"/>
      <c r="K15" s="76"/>
      <c r="L15" s="73"/>
      <c r="M15" s="52"/>
      <c r="N15" s="52"/>
      <c r="O15" s="60"/>
    </row>
    <row r="16" spans="1:16">
      <c r="A16" s="452" t="s">
        <v>353</v>
      </c>
      <c r="B16" s="453"/>
      <c r="C16" s="458">
        <v>4000</v>
      </c>
      <c r="D16" s="459"/>
      <c r="E16" s="460"/>
      <c r="F16" s="458">
        <v>80</v>
      </c>
      <c r="G16" s="459"/>
      <c r="H16" s="460"/>
      <c r="I16" s="461">
        <v>512000000</v>
      </c>
      <c r="J16" s="462"/>
      <c r="K16" s="463"/>
      <c r="L16" s="73"/>
      <c r="M16" s="52"/>
      <c r="N16" s="52"/>
      <c r="O16" s="60"/>
    </row>
    <row r="17" spans="1:17">
      <c r="A17" s="454" t="s">
        <v>36</v>
      </c>
      <c r="B17" s="455"/>
      <c r="C17" s="458"/>
      <c r="D17" s="459"/>
      <c r="E17" s="460"/>
      <c r="F17" s="458"/>
      <c r="G17" s="459"/>
      <c r="H17" s="460"/>
      <c r="I17" s="461"/>
      <c r="J17" s="462"/>
      <c r="K17" s="463"/>
      <c r="L17" s="73"/>
      <c r="M17" s="52"/>
      <c r="N17" s="52"/>
      <c r="O17" s="60"/>
    </row>
    <row r="18" spans="1:17" ht="7.5" customHeight="1" thickBot="1">
      <c r="A18" s="45"/>
      <c r="B18" s="67"/>
      <c r="C18" s="71"/>
      <c r="D18" s="65"/>
      <c r="E18" s="72"/>
      <c r="F18" s="77"/>
      <c r="G18" s="66"/>
      <c r="H18" s="78"/>
      <c r="I18" s="77"/>
      <c r="J18" s="66"/>
      <c r="K18" s="78"/>
      <c r="L18" s="79"/>
      <c r="M18" s="62"/>
      <c r="N18" s="62"/>
      <c r="O18" s="63"/>
    </row>
    <row r="19" spans="1:17" ht="14.25" thickBot="1">
      <c r="A19" s="456" t="s">
        <v>148</v>
      </c>
      <c r="B19" s="457"/>
      <c r="C19" s="464">
        <v>5000</v>
      </c>
      <c r="D19" s="465"/>
      <c r="E19" s="466"/>
      <c r="F19" s="467">
        <f>IF((F12+F16)=0,"",(F12+F16))</f>
        <v>100</v>
      </c>
      <c r="G19" s="468"/>
      <c r="H19" s="469"/>
      <c r="I19" s="470">
        <f>I12+I16</f>
        <v>640000000</v>
      </c>
      <c r="J19" s="471"/>
      <c r="K19" s="472"/>
      <c r="L19" s="79"/>
      <c r="M19" s="62"/>
      <c r="N19" s="62"/>
      <c r="O19" s="63"/>
      <c r="P19" s="102" t="s">
        <v>221</v>
      </c>
    </row>
    <row r="20" spans="1:17">
      <c r="A20" s="40"/>
    </row>
    <row r="21" spans="1:17">
      <c r="A21" s="40"/>
    </row>
    <row r="22" spans="1:17">
      <c r="A22" s="51"/>
      <c r="B22" s="417"/>
      <c r="C22" s="417"/>
      <c r="D22" s="417"/>
      <c r="E22" s="417"/>
      <c r="F22" s="417"/>
      <c r="G22" s="417"/>
      <c r="H22" s="417"/>
      <c r="I22" s="417"/>
      <c r="J22" s="417"/>
      <c r="K22" s="417"/>
      <c r="L22" s="417"/>
      <c r="M22" s="417"/>
      <c r="N22" s="417"/>
      <c r="O22" s="417"/>
    </row>
    <row r="23" spans="1:17" ht="14.25" thickBot="1">
      <c r="A23" s="40" t="s">
        <v>135</v>
      </c>
      <c r="L23" s="418" t="str">
        <f>L8</f>
        <v>　30年　12月　1日現在</v>
      </c>
      <c r="M23" s="418"/>
      <c r="N23" s="418"/>
      <c r="O23" s="418"/>
      <c r="P23" s="102" t="s">
        <v>222</v>
      </c>
    </row>
    <row r="24" spans="1:17" ht="13.5" customHeight="1">
      <c r="A24" s="44" t="s">
        <v>29</v>
      </c>
      <c r="B24" s="419" t="s">
        <v>306</v>
      </c>
      <c r="C24" s="419"/>
      <c r="D24" s="419"/>
      <c r="E24" s="419"/>
      <c r="F24" s="419"/>
      <c r="G24" s="419"/>
      <c r="H24" s="419"/>
      <c r="I24" s="419"/>
      <c r="J24" s="419"/>
      <c r="K24" s="419"/>
      <c r="L24" s="419" t="s">
        <v>307</v>
      </c>
      <c r="M24" s="419"/>
      <c r="N24" s="419"/>
      <c r="O24" s="420"/>
    </row>
    <row r="25" spans="1:17" ht="13.5" customHeight="1">
      <c r="A25" s="41" t="s">
        <v>37</v>
      </c>
      <c r="B25" s="49"/>
      <c r="C25" s="49"/>
      <c r="D25" s="49"/>
      <c r="E25" s="49"/>
      <c r="F25" s="49"/>
      <c r="G25" s="49"/>
      <c r="H25" s="49"/>
      <c r="I25" s="49"/>
      <c r="J25" s="49"/>
      <c r="K25" s="49"/>
      <c r="L25" s="49"/>
      <c r="M25" s="49"/>
      <c r="N25" s="49"/>
      <c r="O25" s="50"/>
    </row>
    <row r="26" spans="1:17" ht="14.25" thickBot="1">
      <c r="A26" s="42" t="s">
        <v>29</v>
      </c>
      <c r="B26" s="64" t="s">
        <v>38</v>
      </c>
      <c r="C26" s="54" t="s">
        <v>26</v>
      </c>
      <c r="D26" s="54" t="s">
        <v>38</v>
      </c>
      <c r="E26" s="54" t="s">
        <v>26</v>
      </c>
      <c r="F26" s="54" t="s">
        <v>38</v>
      </c>
      <c r="G26" s="54" t="s">
        <v>26</v>
      </c>
      <c r="H26" s="54" t="s">
        <v>26</v>
      </c>
      <c r="I26" s="54" t="s">
        <v>26</v>
      </c>
      <c r="J26" s="54" t="s">
        <v>26</v>
      </c>
      <c r="K26" s="54" t="s">
        <v>38</v>
      </c>
      <c r="L26" s="54" t="s">
        <v>26</v>
      </c>
      <c r="M26" s="54" t="s">
        <v>38</v>
      </c>
      <c r="N26" s="54" t="s">
        <v>26</v>
      </c>
      <c r="O26" s="47"/>
    </row>
    <row r="27" spans="1:17" ht="7.5" customHeight="1">
      <c r="A27" s="41" t="s">
        <v>29</v>
      </c>
      <c r="B27" s="175" t="s">
        <v>39</v>
      </c>
      <c r="C27" s="175"/>
      <c r="D27" s="175"/>
      <c r="E27" s="175"/>
      <c r="F27" s="175"/>
      <c r="G27" s="175"/>
      <c r="H27" s="175"/>
      <c r="I27" s="175"/>
      <c r="J27" s="175"/>
      <c r="K27" s="175"/>
      <c r="L27" s="175"/>
      <c r="M27" s="175"/>
      <c r="N27" s="175"/>
      <c r="O27" s="176"/>
    </row>
    <row r="28" spans="1:17" ht="18" customHeight="1">
      <c r="A28" s="41" t="s">
        <v>40</v>
      </c>
      <c r="B28" s="175"/>
      <c r="C28" s="175"/>
      <c r="D28" s="175"/>
      <c r="E28" s="175"/>
      <c r="F28" s="175"/>
      <c r="G28" s="175"/>
      <c r="H28" s="175"/>
      <c r="I28" s="175"/>
      <c r="J28" s="175"/>
      <c r="K28" s="175"/>
      <c r="L28" s="175"/>
      <c r="M28" s="175"/>
      <c r="N28" s="175"/>
      <c r="O28" s="176"/>
    </row>
    <row r="29" spans="1:17">
      <c r="A29" s="41" t="s">
        <v>29</v>
      </c>
      <c r="B29" s="175" t="s">
        <v>39</v>
      </c>
      <c r="C29" s="175"/>
      <c r="D29" s="175"/>
      <c r="E29" s="175"/>
      <c r="F29" s="175"/>
      <c r="G29" s="175"/>
      <c r="H29" s="175"/>
      <c r="I29" s="175"/>
      <c r="J29" s="175"/>
      <c r="K29" s="175"/>
      <c r="L29" s="175"/>
      <c r="M29" s="175"/>
      <c r="N29" s="175"/>
      <c r="O29" s="176"/>
    </row>
    <row r="30" spans="1:17" ht="18.75" customHeight="1">
      <c r="A30" s="41" t="s">
        <v>41</v>
      </c>
      <c r="B30" s="175"/>
      <c r="C30" s="175"/>
      <c r="D30" s="175"/>
      <c r="E30" s="175"/>
      <c r="F30" s="175"/>
      <c r="G30" s="175"/>
      <c r="H30" s="175"/>
      <c r="I30" s="175"/>
      <c r="J30" s="175"/>
      <c r="K30" s="175"/>
      <c r="L30" s="175"/>
      <c r="M30" s="175"/>
      <c r="N30" s="175"/>
      <c r="O30" s="176"/>
      <c r="Q30" s="174"/>
    </row>
    <row r="31" spans="1:17">
      <c r="A31" s="41" t="s">
        <v>29</v>
      </c>
      <c r="B31" s="175" t="s">
        <v>39</v>
      </c>
      <c r="C31" s="175"/>
      <c r="D31" s="175"/>
      <c r="E31" s="175"/>
      <c r="F31" s="175"/>
      <c r="G31" s="175"/>
      <c r="H31" s="175"/>
      <c r="I31" s="175"/>
      <c r="J31" s="175"/>
      <c r="K31" s="175"/>
      <c r="L31" s="175"/>
      <c r="M31" s="175"/>
      <c r="N31" s="175"/>
      <c r="O31" s="176"/>
    </row>
    <row r="32" spans="1:17" ht="18" customHeight="1">
      <c r="A32" s="41" t="s">
        <v>42</v>
      </c>
      <c r="B32" s="175"/>
      <c r="C32" s="175"/>
      <c r="D32" s="175"/>
      <c r="E32" s="175"/>
      <c r="F32" s="175"/>
      <c r="G32" s="175"/>
      <c r="H32" s="175"/>
      <c r="I32" s="175"/>
      <c r="J32" s="175"/>
      <c r="K32" s="175"/>
      <c r="L32" s="175"/>
      <c r="M32" s="175"/>
      <c r="N32" s="175"/>
      <c r="O32" s="176"/>
    </row>
    <row r="33" spans="1:15">
      <c r="A33" s="41" t="s">
        <v>29</v>
      </c>
      <c r="B33" s="175" t="s">
        <v>39</v>
      </c>
      <c r="C33" s="175"/>
      <c r="D33" s="175"/>
      <c r="E33" s="175"/>
      <c r="F33" s="175"/>
      <c r="G33" s="175"/>
      <c r="H33" s="175"/>
      <c r="I33" s="175"/>
      <c r="J33" s="175"/>
      <c r="K33" s="175"/>
      <c r="L33" s="175"/>
      <c r="M33" s="175"/>
      <c r="N33" s="175"/>
      <c r="O33" s="176"/>
    </row>
    <row r="34" spans="1:15" ht="18.75" customHeight="1">
      <c r="A34" s="41" t="s">
        <v>43</v>
      </c>
      <c r="B34" s="175"/>
      <c r="C34" s="175"/>
      <c r="D34" s="175"/>
      <c r="E34" s="175"/>
      <c r="F34" s="175"/>
      <c r="G34" s="175"/>
      <c r="H34" s="175"/>
      <c r="I34" s="175"/>
      <c r="J34" s="175"/>
      <c r="K34" s="175"/>
      <c r="L34" s="175"/>
      <c r="M34" s="175"/>
      <c r="N34" s="175"/>
      <c r="O34" s="176"/>
    </row>
    <row r="35" spans="1:15">
      <c r="A35" s="41" t="s">
        <v>29</v>
      </c>
      <c r="B35" s="175" t="s">
        <v>39</v>
      </c>
      <c r="C35" s="175"/>
      <c r="D35" s="175"/>
      <c r="E35" s="175"/>
      <c r="F35" s="175"/>
      <c r="G35" s="175"/>
      <c r="H35" s="175"/>
      <c r="I35" s="175"/>
      <c r="J35" s="175"/>
      <c r="K35" s="175"/>
      <c r="L35" s="175"/>
      <c r="M35" s="175"/>
      <c r="N35" s="175"/>
      <c r="O35" s="176"/>
    </row>
    <row r="36" spans="1:15" ht="18" customHeight="1">
      <c r="A36" s="41" t="s">
        <v>365</v>
      </c>
      <c r="B36" s="175"/>
      <c r="C36" s="175"/>
      <c r="D36" s="175"/>
      <c r="E36" s="175"/>
      <c r="F36" s="175"/>
      <c r="G36" s="175"/>
      <c r="H36" s="175"/>
      <c r="I36" s="175"/>
      <c r="J36" s="175"/>
      <c r="K36" s="175"/>
      <c r="L36" s="175"/>
      <c r="M36" s="175"/>
      <c r="N36" s="175"/>
      <c r="O36" s="176"/>
    </row>
    <row r="37" spans="1:15" ht="7.5" customHeight="1" thickBot="1">
      <c r="A37" s="42" t="s">
        <v>29</v>
      </c>
      <c r="B37" s="177"/>
      <c r="C37" s="177"/>
      <c r="D37" s="177"/>
      <c r="E37" s="177"/>
      <c r="F37" s="177"/>
      <c r="G37" s="177"/>
      <c r="H37" s="177"/>
      <c r="I37" s="177"/>
      <c r="J37" s="177"/>
      <c r="K37" s="177"/>
      <c r="L37" s="177"/>
      <c r="M37" s="177"/>
      <c r="N37" s="177"/>
      <c r="O37" s="178"/>
    </row>
    <row r="38" spans="1:15">
      <c r="A38" s="40" t="s">
        <v>44</v>
      </c>
      <c r="M38" s="43"/>
      <c r="N38" s="43"/>
      <c r="O38" s="43"/>
    </row>
    <row r="39" spans="1:15">
      <c r="A39" s="40" t="s">
        <v>45</v>
      </c>
    </row>
    <row r="40" spans="1:15">
      <c r="A40" s="40"/>
    </row>
    <row r="41" spans="1:15">
      <c r="A41" s="40"/>
    </row>
    <row r="42" spans="1:15" ht="14.25" thickBot="1">
      <c r="A42" s="40" t="s">
        <v>46</v>
      </c>
    </row>
    <row r="43" spans="1:15">
      <c r="A43" s="473" t="s">
        <v>149</v>
      </c>
      <c r="B43" s="481" t="s">
        <v>150</v>
      </c>
      <c r="C43" s="482"/>
      <c r="D43" s="482"/>
      <c r="E43" s="482"/>
      <c r="F43" s="482"/>
      <c r="G43" s="482"/>
      <c r="H43" s="482"/>
      <c r="I43" s="483"/>
      <c r="J43" s="424" t="s">
        <v>151</v>
      </c>
      <c r="K43" s="425"/>
      <c r="L43" s="426"/>
      <c r="M43" s="424" t="s">
        <v>152</v>
      </c>
      <c r="N43" s="425"/>
      <c r="O43" s="426"/>
    </row>
    <row r="44" spans="1:15" ht="14.25" thickBot="1">
      <c r="A44" s="474"/>
      <c r="B44" s="475" t="str">
        <f>L8</f>
        <v>　30年　12月　1日現在</v>
      </c>
      <c r="C44" s="476"/>
      <c r="D44" s="476"/>
      <c r="E44" s="477"/>
      <c r="F44" s="478" t="s">
        <v>153</v>
      </c>
      <c r="G44" s="479"/>
      <c r="H44" s="479"/>
      <c r="I44" s="480"/>
      <c r="J44" s="427"/>
      <c r="K44" s="428"/>
      <c r="L44" s="429"/>
      <c r="M44" s="427"/>
      <c r="N44" s="428"/>
      <c r="O44" s="429"/>
    </row>
    <row r="45" spans="1:15">
      <c r="A45" s="82"/>
      <c r="B45" s="85"/>
      <c r="C45" s="56"/>
      <c r="D45" s="56" t="s">
        <v>128</v>
      </c>
      <c r="E45" s="81" t="s">
        <v>145</v>
      </c>
      <c r="F45" s="55"/>
      <c r="G45" s="56"/>
      <c r="H45" s="56" t="s">
        <v>128</v>
      </c>
      <c r="I45" s="86" t="s">
        <v>145</v>
      </c>
      <c r="J45" s="85"/>
      <c r="K45" s="56" t="s">
        <v>128</v>
      </c>
      <c r="L45" s="86" t="s">
        <v>145</v>
      </c>
      <c r="M45" s="89"/>
      <c r="N45" s="43"/>
      <c r="O45" s="46"/>
    </row>
    <row r="46" spans="1:15">
      <c r="A46" s="82" t="s">
        <v>146</v>
      </c>
      <c r="B46" s="73"/>
      <c r="C46" s="52"/>
      <c r="D46" s="52"/>
      <c r="E46" s="59"/>
      <c r="F46" s="53"/>
      <c r="G46" s="52"/>
      <c r="H46" s="52"/>
      <c r="I46" s="87"/>
      <c r="J46" s="73"/>
      <c r="K46" s="52"/>
      <c r="L46" s="87"/>
      <c r="M46" s="73"/>
      <c r="N46" s="52"/>
      <c r="O46" s="60"/>
    </row>
    <row r="47" spans="1:15" ht="27" customHeight="1">
      <c r="A47" s="250">
        <v>640000000</v>
      </c>
      <c r="B47" s="410">
        <v>128000000</v>
      </c>
      <c r="C47" s="411"/>
      <c r="D47" s="412"/>
      <c r="E47" s="251">
        <f>IF(A43="","",(B47/A47)*100)</f>
        <v>20</v>
      </c>
      <c r="F47" s="413">
        <v>512000000</v>
      </c>
      <c r="G47" s="411"/>
      <c r="H47" s="412"/>
      <c r="I47" s="251">
        <f>IF(A43="","",(F47/A47)*100)</f>
        <v>80</v>
      </c>
      <c r="J47" s="410">
        <v>128000000</v>
      </c>
      <c r="K47" s="412"/>
      <c r="L47" s="251">
        <f>IF(A43="","",(J47/A47)*100)</f>
        <v>20</v>
      </c>
      <c r="M47" s="421" t="s">
        <v>354</v>
      </c>
      <c r="N47" s="422"/>
      <c r="O47" s="423"/>
    </row>
    <row r="48" spans="1:15">
      <c r="A48" s="278" t="s">
        <v>128</v>
      </c>
      <c r="B48" s="279"/>
      <c r="C48" s="280"/>
      <c r="D48" s="280"/>
      <c r="E48" s="281"/>
      <c r="F48" s="282"/>
      <c r="G48" s="280"/>
      <c r="H48" s="280"/>
      <c r="I48" s="283"/>
      <c r="J48" s="279"/>
      <c r="K48" s="280"/>
      <c r="L48" s="283"/>
      <c r="M48" s="73"/>
      <c r="N48" s="52"/>
      <c r="O48" s="60"/>
    </row>
    <row r="49" spans="1:15" ht="7.5" customHeight="1">
      <c r="A49" s="284"/>
      <c r="B49" s="279"/>
      <c r="C49" s="280"/>
      <c r="D49" s="280"/>
      <c r="E49" s="281"/>
      <c r="F49" s="282"/>
      <c r="G49" s="280"/>
      <c r="H49" s="280"/>
      <c r="I49" s="283"/>
      <c r="J49" s="279"/>
      <c r="K49" s="280"/>
      <c r="L49" s="283"/>
      <c r="M49" s="73"/>
      <c r="N49" s="52"/>
      <c r="O49" s="60"/>
    </row>
    <row r="50" spans="1:15">
      <c r="A50" s="288" t="s">
        <v>147</v>
      </c>
      <c r="B50" s="279"/>
      <c r="C50" s="280"/>
      <c r="D50" s="280"/>
      <c r="E50" s="281"/>
      <c r="F50" s="282"/>
      <c r="G50" s="280"/>
      <c r="H50" s="280"/>
      <c r="I50" s="283"/>
      <c r="J50" s="279"/>
      <c r="K50" s="280"/>
      <c r="L50" s="283"/>
      <c r="M50" s="73"/>
      <c r="N50" s="52"/>
      <c r="O50" s="60"/>
    </row>
    <row r="51" spans="1:15" ht="27" customHeight="1">
      <c r="A51" s="250">
        <v>10000000</v>
      </c>
      <c r="B51" s="410">
        <v>2000000</v>
      </c>
      <c r="C51" s="411"/>
      <c r="D51" s="412"/>
      <c r="E51" s="251">
        <f>IF(A43="","",(B51/A51)*100)</f>
        <v>20</v>
      </c>
      <c r="F51" s="413">
        <v>8000000</v>
      </c>
      <c r="G51" s="411"/>
      <c r="H51" s="412"/>
      <c r="I51" s="251">
        <f>IF(A47="","",(F51/A51)*100)</f>
        <v>80</v>
      </c>
      <c r="J51" s="410">
        <v>2000000</v>
      </c>
      <c r="K51" s="412"/>
      <c r="L51" s="251">
        <f>IF(A43="","",(J51/A51)*100)</f>
        <v>20</v>
      </c>
      <c r="M51" s="414"/>
      <c r="N51" s="415"/>
      <c r="O51" s="416"/>
    </row>
    <row r="52" spans="1:15">
      <c r="A52" s="83" t="s">
        <v>128</v>
      </c>
      <c r="B52" s="73"/>
      <c r="C52" s="52"/>
      <c r="D52" s="158"/>
      <c r="E52" s="59"/>
      <c r="F52" s="53"/>
      <c r="G52" s="52"/>
      <c r="H52" s="52"/>
      <c r="I52" s="87"/>
      <c r="J52" s="73"/>
      <c r="K52" s="52"/>
      <c r="L52" s="87"/>
      <c r="M52" s="73"/>
      <c r="N52" s="52"/>
      <c r="O52" s="60"/>
    </row>
    <row r="53" spans="1:15" ht="7.5" customHeight="1" thickBot="1">
      <c r="A53" s="84"/>
      <c r="B53" s="79"/>
      <c r="C53" s="62"/>
      <c r="D53" s="62"/>
      <c r="E53" s="80"/>
      <c r="F53" s="61"/>
      <c r="G53" s="62"/>
      <c r="H53" s="62"/>
      <c r="I53" s="88"/>
      <c r="J53" s="79"/>
      <c r="K53" s="62"/>
      <c r="L53" s="88"/>
      <c r="M53" s="79"/>
      <c r="N53" s="62"/>
      <c r="O53" s="63"/>
    </row>
    <row r="54" spans="1:15" hidden="1">
      <c r="A54" s="7"/>
      <c r="B54" s="7"/>
      <c r="C54" s="7"/>
      <c r="D54" s="7"/>
      <c r="E54" s="7"/>
      <c r="F54" s="7"/>
      <c r="G54" s="7"/>
      <c r="H54" s="7"/>
    </row>
    <row r="55" spans="1:15">
      <c r="A55" s="225" t="s">
        <v>308</v>
      </c>
    </row>
  </sheetData>
  <mergeCells count="46">
    <mergeCell ref="A43:A44"/>
    <mergeCell ref="B44:E44"/>
    <mergeCell ref="F44:I44"/>
    <mergeCell ref="J43:L44"/>
    <mergeCell ref="B43:I43"/>
    <mergeCell ref="A19:B19"/>
    <mergeCell ref="C12:E13"/>
    <mergeCell ref="F12:H13"/>
    <mergeCell ref="I12:K13"/>
    <mergeCell ref="C16:E17"/>
    <mergeCell ref="F16:H17"/>
    <mergeCell ref="I16:K17"/>
    <mergeCell ref="C19:E19"/>
    <mergeCell ref="F19:H19"/>
    <mergeCell ref="I19:K19"/>
    <mergeCell ref="A17:B17"/>
    <mergeCell ref="A11:B11"/>
    <mergeCell ref="A15:B15"/>
    <mergeCell ref="A16:B16"/>
    <mergeCell ref="A12:B12"/>
    <mergeCell ref="A13:B13"/>
    <mergeCell ref="A9:B9"/>
    <mergeCell ref="D5:H5"/>
    <mergeCell ref="D4:H4"/>
    <mergeCell ref="I5:O5"/>
    <mergeCell ref="I4:O4"/>
    <mergeCell ref="A5:C5"/>
    <mergeCell ref="A4:C4"/>
    <mergeCell ref="L8:O8"/>
    <mergeCell ref="L9:O9"/>
    <mergeCell ref="I9:K9"/>
    <mergeCell ref="F9:H9"/>
    <mergeCell ref="C9:E9"/>
    <mergeCell ref="B51:D51"/>
    <mergeCell ref="F51:H51"/>
    <mergeCell ref="J51:K51"/>
    <mergeCell ref="M51:O51"/>
    <mergeCell ref="B22:O22"/>
    <mergeCell ref="L23:O23"/>
    <mergeCell ref="L24:O24"/>
    <mergeCell ref="B24:K24"/>
    <mergeCell ref="B47:D47"/>
    <mergeCell ref="F47:H47"/>
    <mergeCell ref="J47:K47"/>
    <mergeCell ref="M47:O47"/>
    <mergeCell ref="M43:O44"/>
  </mergeCells>
  <phoneticPr fontId="2"/>
  <dataValidations count="1">
    <dataValidation type="list" allowBlank="1" showInputMessage="1" showErrorMessage="1" sqref="A5:C5">
      <formula1>"へき地診療所施設整備事業,過疎地域等特定診療所施設整備事業,へき地保健指導所施設整備事業,研修医のための研修施設整備事業,臨床研修病院施設整備事業,へき地医療拠点病院施設整備事業,医師臨床研修病院研修医環境整備事業,離島等患者宿泊施設施設整備事業,産科医療機関施設整備事業,分娩取扱施設施設整備事業,死亡時画像診断システム施設整備事業,有床診療所等スプリンクラー等施設整備事業,南海トラフ地震に係る津波避難対策緊急事業,院内感染対策施設整備事業"</formula1>
    </dataValidation>
  </dataValidations>
  <pageMargins left="0.51181102362204722" right="0.51181102362204722" top="0.74803149606299213" bottom="0.74803149606299213" header="0.31496062992125984" footer="0.31496062992125984"/>
  <pageSetup paperSize="9" orientation="portrait" blackAndWhite="1"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K41"/>
  <sheetViews>
    <sheetView view="pageBreakPreview" topLeftCell="A10" zoomScale="90" zoomScaleNormal="100" zoomScaleSheetLayoutView="90" workbookViewId="0">
      <selection activeCell="E26" sqref="E26"/>
    </sheetView>
  </sheetViews>
  <sheetFormatPr defaultRowHeight="13.5"/>
  <cols>
    <col min="1" max="1" width="5" style="2" customWidth="1"/>
    <col min="2" max="2" width="3.5" style="2" customWidth="1"/>
    <col min="3" max="7" width="9" style="2"/>
    <col min="8" max="8" width="10" style="2" customWidth="1"/>
    <col min="9" max="9" width="9" style="2"/>
    <col min="10" max="10" width="5" style="2" customWidth="1"/>
    <col min="11" max="16384" width="9" style="2"/>
  </cols>
  <sheetData>
    <row r="1" spans="1:11">
      <c r="A1" s="9" t="s">
        <v>47</v>
      </c>
    </row>
    <row r="2" spans="1:11">
      <c r="A2" s="9"/>
    </row>
    <row r="3" spans="1:11" s="14" customFormat="1" ht="14.25">
      <c r="A3" s="13"/>
      <c r="H3" s="300" t="s">
        <v>65</v>
      </c>
      <c r="I3" s="300"/>
      <c r="J3" s="300"/>
    </row>
    <row r="4" spans="1:11" s="14" customFormat="1" ht="14.25">
      <c r="A4" s="13"/>
      <c r="H4" s="301" t="s">
        <v>342</v>
      </c>
      <c r="I4" s="301"/>
      <c r="J4" s="301"/>
    </row>
    <row r="5" spans="1:11" s="14" customFormat="1" ht="14.25">
      <c r="A5" s="13"/>
      <c r="G5" s="302"/>
      <c r="H5" s="303"/>
      <c r="I5" s="303"/>
    </row>
    <row r="6" spans="1:11" s="14" customFormat="1" ht="14.25">
      <c r="A6" s="13" t="s">
        <v>3</v>
      </c>
    </row>
    <row r="7" spans="1:11" s="14" customFormat="1" ht="14.25">
      <c r="A7" s="13"/>
    </row>
    <row r="8" spans="1:11" s="14" customFormat="1" ht="14.25">
      <c r="A8" s="13"/>
    </row>
    <row r="9" spans="1:11" s="14" customFormat="1" ht="14.25">
      <c r="A9" s="13"/>
    </row>
    <row r="10" spans="1:11" s="14" customFormat="1" ht="14.25">
      <c r="A10" s="13"/>
      <c r="E10" s="409" t="str">
        <f>第2号様式!E10</f>
        <v>都道府県知事</v>
      </c>
      <c r="F10" s="409"/>
      <c r="G10" s="409"/>
      <c r="H10" s="409"/>
      <c r="I10" s="14" t="s">
        <v>127</v>
      </c>
      <c r="K10" s="102" t="s">
        <v>224</v>
      </c>
    </row>
    <row r="11" spans="1:11" s="4" customFormat="1">
      <c r="A11" s="5"/>
    </row>
    <row r="12" spans="1:11" s="4" customFormat="1">
      <c r="A12" s="5"/>
    </row>
    <row r="13" spans="1:11" s="4" customFormat="1">
      <c r="A13" s="5"/>
    </row>
    <row r="14" spans="1:11" s="4" customFormat="1" ht="14.25">
      <c r="A14" s="305" t="s">
        <v>321</v>
      </c>
      <c r="B14" s="306"/>
      <c r="C14" s="306"/>
      <c r="D14" s="306"/>
      <c r="E14" s="306"/>
      <c r="F14" s="306"/>
      <c r="G14" s="306"/>
      <c r="H14" s="306"/>
      <c r="I14" s="306"/>
      <c r="J14" s="306"/>
    </row>
    <row r="15" spans="1:11" s="4" customFormat="1" ht="14.25">
      <c r="A15" s="13" t="s">
        <v>332</v>
      </c>
      <c r="B15" s="14"/>
      <c r="C15" s="14"/>
      <c r="D15" s="14"/>
      <c r="E15" s="14"/>
      <c r="F15" s="14"/>
      <c r="G15" s="14"/>
      <c r="H15" s="14"/>
      <c r="I15" s="14"/>
    </row>
    <row r="16" spans="1:11">
      <c r="A16" s="9"/>
    </row>
    <row r="17" spans="1:9">
      <c r="A17" s="9"/>
    </row>
    <row r="18" spans="1:9">
      <c r="A18" s="9"/>
    </row>
    <row r="19" spans="1:9" ht="30" customHeight="1">
      <c r="A19" s="9"/>
      <c r="B19" s="484" t="s">
        <v>343</v>
      </c>
      <c r="C19" s="484"/>
      <c r="D19" s="484"/>
      <c r="E19" s="484"/>
      <c r="F19" s="484"/>
      <c r="G19" s="484"/>
      <c r="H19" s="484"/>
      <c r="I19" s="484"/>
    </row>
    <row r="20" spans="1:9">
      <c r="A20" s="9"/>
    </row>
    <row r="21" spans="1:9">
      <c r="A21" s="9"/>
    </row>
    <row r="22" spans="1:9" ht="14.25">
      <c r="A22" s="9"/>
      <c r="B22" s="2">
        <v>1</v>
      </c>
      <c r="C22" s="2" t="s">
        <v>134</v>
      </c>
      <c r="E22" s="15" t="str">
        <f>IF(F22="","金","")</f>
        <v/>
      </c>
      <c r="F22" s="308">
        <v>67139000</v>
      </c>
      <c r="G22" s="308"/>
      <c r="H22" s="14" t="s">
        <v>128</v>
      </c>
    </row>
    <row r="23" spans="1:9">
      <c r="A23" s="9"/>
    </row>
    <row r="24" spans="1:9">
      <c r="A24" s="9"/>
      <c r="B24" s="2">
        <v>2</v>
      </c>
      <c r="C24" s="2" t="s">
        <v>309</v>
      </c>
      <c r="E24" s="307" t="s">
        <v>263</v>
      </c>
      <c r="F24" s="307"/>
      <c r="G24" s="307"/>
      <c r="H24" s="307"/>
      <c r="I24" s="307"/>
    </row>
    <row r="25" spans="1:9">
      <c r="A25" s="9"/>
      <c r="D25" s="160"/>
      <c r="E25" s="307" t="s">
        <v>251</v>
      </c>
      <c r="F25" s="307"/>
      <c r="G25" s="307"/>
      <c r="H25" s="307"/>
      <c r="I25" s="307"/>
    </row>
    <row r="26" spans="1:9">
      <c r="A26" s="9"/>
      <c r="D26" s="160"/>
      <c r="E26" s="277" t="s">
        <v>344</v>
      </c>
      <c r="F26" s="277"/>
      <c r="G26" s="277"/>
      <c r="H26" s="277"/>
      <c r="I26" s="277"/>
    </row>
    <row r="27" spans="1:9" s="274" customFormat="1">
      <c r="A27" s="273"/>
      <c r="D27" s="275"/>
      <c r="E27" s="276"/>
      <c r="F27" s="276"/>
      <c r="G27" s="276"/>
      <c r="H27" s="276"/>
      <c r="I27" s="276"/>
    </row>
    <row r="28" spans="1:9">
      <c r="A28" s="9"/>
      <c r="B28" s="2">
        <v>3</v>
      </c>
      <c r="C28" s="2" t="s">
        <v>209</v>
      </c>
    </row>
    <row r="29" spans="1:9">
      <c r="A29" s="9"/>
    </row>
    <row r="30" spans="1:9">
      <c r="A30" s="9"/>
      <c r="B30" s="2">
        <v>4</v>
      </c>
      <c r="C30" s="2" t="s">
        <v>210</v>
      </c>
    </row>
    <row r="31" spans="1:9">
      <c r="A31" s="9"/>
    </row>
    <row r="32" spans="1:9">
      <c r="A32" s="9"/>
      <c r="B32" s="2">
        <v>5</v>
      </c>
      <c r="C32" s="2" t="s">
        <v>132</v>
      </c>
    </row>
    <row r="33" spans="1:11">
      <c r="A33" s="9"/>
      <c r="C33" s="2" t="s">
        <v>310</v>
      </c>
    </row>
    <row r="34" spans="1:11">
      <c r="A34" s="9"/>
      <c r="C34" s="2" t="s">
        <v>311</v>
      </c>
      <c r="K34" s="290" t="s">
        <v>366</v>
      </c>
    </row>
    <row r="35" spans="1:11">
      <c r="A35" s="9"/>
      <c r="C35" s="2" t="s">
        <v>312</v>
      </c>
    </row>
    <row r="36" spans="1:11">
      <c r="A36" s="9"/>
      <c r="C36" s="2" t="s">
        <v>313</v>
      </c>
    </row>
    <row r="37" spans="1:11">
      <c r="A37" s="9"/>
    </row>
    <row r="38" spans="1:11">
      <c r="A38" s="9"/>
      <c r="C38" s="95"/>
    </row>
    <row r="39" spans="1:11">
      <c r="A39" s="9"/>
    </row>
    <row r="40" spans="1:11">
      <c r="A40" s="9"/>
    </row>
    <row r="41" spans="1:11">
      <c r="A41" s="9"/>
    </row>
  </sheetData>
  <mergeCells count="9">
    <mergeCell ref="E24:I24"/>
    <mergeCell ref="E25:I25"/>
    <mergeCell ref="F22:G22"/>
    <mergeCell ref="H3:J3"/>
    <mergeCell ref="H4:J4"/>
    <mergeCell ref="G5:I5"/>
    <mergeCell ref="E10:H10"/>
    <mergeCell ref="A14:J14"/>
    <mergeCell ref="B19:I19"/>
  </mergeCells>
  <phoneticPr fontId="2"/>
  <dataValidations count="1">
    <dataValidation type="list" allowBlank="1" showInputMessage="1" showErrorMessage="1" sqref="E24:I25">
      <formula1>"へき地診療所施設整備事業,過疎地域等特定診療所施設整備事業,へき地保健指導所施設整備事業,研修医のための研修施設整備事業,臨床研修病院施設整備事業,へき地医療拠点病院施設整備事業,医師臨床研修病院研修医環境整備事業,離島等患者宿泊施設施設整備事業,産科医療機関施設整備事業,分娩取扱施設施設整備事業,死亡時画像診断システム施設整備事業,有床診療所等スプリンクラー等施設整備事業,南海トラフ地震に係る津波避難対策緊急事業,院内感染対策施設整備事業"</formula1>
    </dataValidation>
  </dataValidations>
  <printOptions horizontalCentered="1"/>
  <pageMargins left="0.70866141732283472" right="0.70866141732283472" top="0.94488188976377963" bottom="0.94488188976377963" header="0.31496062992125984" footer="0.31496062992125984"/>
  <pageSetup paperSize="9" orientation="portrait" blackAndWhite="1" r:id="rId1"/>
  <colBreaks count="1" manualBreakCount="1">
    <brk id="10" max="57"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S51"/>
  <sheetViews>
    <sheetView view="pageBreakPreview" topLeftCell="A4" zoomScale="90" zoomScaleNormal="100" zoomScaleSheetLayoutView="90" workbookViewId="0">
      <selection activeCell="L40" sqref="L40"/>
    </sheetView>
  </sheetViews>
  <sheetFormatPr defaultRowHeight="13.5"/>
  <cols>
    <col min="1" max="1" width="20" style="12" customWidth="1"/>
    <col min="2" max="13" width="9.875" style="12" customWidth="1"/>
    <col min="14" max="16384" width="9" style="12"/>
  </cols>
  <sheetData>
    <row r="1" spans="1:19">
      <c r="A1" s="26" t="s">
        <v>200</v>
      </c>
    </row>
    <row r="2" spans="1:19" ht="19.5" customHeight="1">
      <c r="A2" s="309" t="s">
        <v>89</v>
      </c>
      <c r="B2" s="309"/>
      <c r="C2" s="309"/>
      <c r="D2" s="309"/>
      <c r="E2" s="309"/>
      <c r="F2" s="309"/>
      <c r="G2" s="309"/>
      <c r="H2" s="309"/>
      <c r="I2" s="309"/>
      <c r="J2" s="309"/>
      <c r="K2" s="309"/>
      <c r="L2" s="309"/>
      <c r="M2" s="309"/>
    </row>
    <row r="3" spans="1:19" ht="7.5" customHeight="1">
      <c r="A3" s="11"/>
      <c r="B3" s="11"/>
      <c r="C3" s="11"/>
      <c r="D3" s="11"/>
      <c r="E3" s="11"/>
      <c r="F3" s="11"/>
      <c r="G3" s="11"/>
      <c r="H3" s="11"/>
      <c r="I3" s="11"/>
      <c r="J3" s="11"/>
      <c r="K3" s="11"/>
      <c r="L3" s="11"/>
      <c r="M3" s="11"/>
    </row>
    <row r="4" spans="1:19" ht="14.25" thickBot="1">
      <c r="A4" s="26" t="s">
        <v>90</v>
      </c>
      <c r="J4" s="163" t="s">
        <v>362</v>
      </c>
      <c r="K4" s="485" t="str">
        <f>IF('別紙1（２）'!J4:K4="","",'別紙1（２）'!J4:K4)</f>
        <v/>
      </c>
      <c r="L4" s="485"/>
      <c r="M4" s="485"/>
      <c r="N4" s="102" t="s">
        <v>223</v>
      </c>
    </row>
    <row r="5" spans="1:19" ht="45" customHeight="1" thickTop="1">
      <c r="A5" s="486" t="s">
        <v>314</v>
      </c>
      <c r="B5" s="25" t="s">
        <v>4</v>
      </c>
      <c r="C5" s="25" t="s">
        <v>75</v>
      </c>
      <c r="D5" s="25" t="s">
        <v>5</v>
      </c>
      <c r="E5" s="25" t="s">
        <v>99</v>
      </c>
      <c r="F5" s="25" t="s">
        <v>48</v>
      </c>
      <c r="G5" s="25" t="s">
        <v>49</v>
      </c>
      <c r="H5" s="25" t="s">
        <v>77</v>
      </c>
      <c r="I5" s="25" t="s">
        <v>78</v>
      </c>
      <c r="J5" s="25" t="s">
        <v>79</v>
      </c>
      <c r="K5" s="25" t="s">
        <v>100</v>
      </c>
      <c r="L5" s="25" t="s">
        <v>101</v>
      </c>
      <c r="M5" s="28" t="s">
        <v>102</v>
      </c>
    </row>
    <row r="6" spans="1:19" ht="13.5" customHeight="1" thickBot="1">
      <c r="A6" s="487"/>
      <c r="B6" s="24" t="s">
        <v>68</v>
      </c>
      <c r="C6" s="6" t="s">
        <v>67</v>
      </c>
      <c r="D6" s="24" t="s">
        <v>9</v>
      </c>
      <c r="E6" s="6" t="s">
        <v>91</v>
      </c>
      <c r="F6" s="24" t="s">
        <v>92</v>
      </c>
      <c r="G6" s="24" t="s">
        <v>93</v>
      </c>
      <c r="H6" s="6" t="s">
        <v>94</v>
      </c>
      <c r="I6" s="6" t="s">
        <v>95</v>
      </c>
      <c r="J6" s="6" t="s">
        <v>96</v>
      </c>
      <c r="K6" s="6" t="s">
        <v>97</v>
      </c>
      <c r="L6" s="6" t="s">
        <v>98</v>
      </c>
      <c r="M6" s="10" t="s">
        <v>50</v>
      </c>
    </row>
    <row r="7" spans="1:19" ht="16.5" customHeight="1">
      <c r="A7" s="27"/>
      <c r="B7" s="18" t="s">
        <v>51</v>
      </c>
      <c r="C7" s="18" t="s">
        <v>51</v>
      </c>
      <c r="D7" s="18" t="s">
        <v>51</v>
      </c>
      <c r="E7" s="18" t="s">
        <v>51</v>
      </c>
      <c r="F7" s="18" t="s">
        <v>51</v>
      </c>
      <c r="G7" s="18" t="s">
        <v>51</v>
      </c>
      <c r="H7" s="18" t="s">
        <v>51</v>
      </c>
      <c r="I7" s="18" t="s">
        <v>51</v>
      </c>
      <c r="J7" s="18" t="s">
        <v>51</v>
      </c>
      <c r="K7" s="18" t="s">
        <v>51</v>
      </c>
      <c r="L7" s="18" t="s">
        <v>51</v>
      </c>
      <c r="M7" s="19" t="s">
        <v>51</v>
      </c>
    </row>
    <row r="8" spans="1:19" ht="22.5" customHeight="1">
      <c r="A8" s="181" t="s">
        <v>263</v>
      </c>
      <c r="B8" s="208"/>
      <c r="C8" s="208"/>
      <c r="D8" s="208" t="str">
        <f>IF(B8="","",(B8-C8))</f>
        <v/>
      </c>
      <c r="E8" s="208"/>
      <c r="F8" s="208"/>
      <c r="G8" s="208" t="str">
        <f>IF(B8="","",MIN(E8,F8))</f>
        <v/>
      </c>
      <c r="H8" s="208"/>
      <c r="I8" s="208"/>
      <c r="J8" s="208"/>
      <c r="K8" s="208"/>
      <c r="L8" s="208"/>
      <c r="M8" s="210"/>
      <c r="S8" s="220"/>
    </row>
    <row r="9" spans="1:19" ht="22.5" customHeight="1">
      <c r="A9" s="231" t="s">
        <v>324</v>
      </c>
      <c r="B9" s="228">
        <v>25000000</v>
      </c>
      <c r="C9" s="228">
        <v>0</v>
      </c>
      <c r="D9" s="229">
        <f>IF(B9="","",(B9-C9))</f>
        <v>25000000</v>
      </c>
      <c r="E9" s="228">
        <v>25000000</v>
      </c>
      <c r="F9" s="228">
        <f>1659*17500</f>
        <v>29032500</v>
      </c>
      <c r="G9" s="229">
        <f t="shared" ref="G9:G10" si="0">IF(B9="","",MIN(E9,F9))</f>
        <v>25000000</v>
      </c>
      <c r="H9" s="228">
        <v>25000000</v>
      </c>
      <c r="I9" s="230">
        <f>IF(B9="","",IF(H9="-",MIN(D9,G9),IF(O9="a",MIN(D9,H9,G9),IF(O9="b",MIN(D9,G9)*P9,H9))))</f>
        <v>25000000</v>
      </c>
      <c r="J9" s="230">
        <f>IF(B9="","",ROUNDDOWN(IF(B9="","",IF(P9="B",I9,IF(H9="-",I9*R9,I9*S9))),-3))</f>
        <v>25000000</v>
      </c>
      <c r="K9" s="228">
        <v>29032000</v>
      </c>
      <c r="L9" s="228">
        <v>29032000</v>
      </c>
      <c r="M9" s="253">
        <f>IF(B9="","",(L9-J9))</f>
        <v>4032000</v>
      </c>
      <c r="O9" s="12" t="str">
        <f>VLOOKUP(A8,'管理用（このシートは削除しないでください）'!$K$3:$P$16,2,FALSE)</f>
        <v>a</v>
      </c>
      <c r="P9" s="220" t="str">
        <f>VLOOKUP(A8,'管理用（このシートは削除しないでください）'!$K$3:$P$16,3,)</f>
        <v>-</v>
      </c>
      <c r="Q9" s="12" t="str">
        <f>VLOOKUP(A8,'管理用（このシートは削除しないでください）'!$K$3:$P$16,4,FALSE)</f>
        <v>B</v>
      </c>
      <c r="R9" s="220" t="str">
        <f>VLOOKUP(A8,'管理用（このシートは削除しないでください）'!$K$3:$P$16,5,FALSE)</f>
        <v>-</v>
      </c>
      <c r="S9" s="220">
        <f>VLOOKUP(A8,'管理用（このシートは削除しないでください）'!$K$3:$P$16,6,FALSE)</f>
        <v>1</v>
      </c>
    </row>
    <row r="10" spans="1:19" s="102" customFormat="1" ht="22.5" customHeight="1">
      <c r="A10" s="181" t="s">
        <v>251</v>
      </c>
      <c r="B10" s="254"/>
      <c r="C10" s="254"/>
      <c r="D10" s="254" t="str">
        <f t="shared" ref="D10:D35" si="1">IF(B10="","",(B10-C10))</f>
        <v/>
      </c>
      <c r="E10" s="254"/>
      <c r="F10" s="254"/>
      <c r="G10" s="254" t="str">
        <f t="shared" si="0"/>
        <v/>
      </c>
      <c r="H10" s="254"/>
      <c r="I10" s="254"/>
      <c r="J10" s="254"/>
      <c r="K10" s="254"/>
      <c r="L10" s="254"/>
      <c r="M10" s="255"/>
      <c r="S10" s="220"/>
    </row>
    <row r="11" spans="1:19" s="102" customFormat="1" ht="22.5" customHeight="1">
      <c r="A11" s="231" t="s">
        <v>323</v>
      </c>
      <c r="B11" s="228">
        <v>100000000</v>
      </c>
      <c r="C11" s="228">
        <v>1000000</v>
      </c>
      <c r="D11" s="229">
        <f t="shared" si="1"/>
        <v>99000000</v>
      </c>
      <c r="E11" s="228">
        <v>94000000</v>
      </c>
      <c r="F11" s="228">
        <f>400*180900</f>
        <v>72360000</v>
      </c>
      <c r="G11" s="229">
        <f t="shared" ref="G11:G35" si="2">IF(B11="","",MIN(E11,F11))</f>
        <v>72360000</v>
      </c>
      <c r="H11" s="228">
        <v>36180000</v>
      </c>
      <c r="I11" s="230">
        <f t="shared" ref="I11" si="3">IF(B11="","",IF(H11="-",MIN(D11,G11),IF(O11="a",MIN(D11,H11,G11),IF(O11="b",MIN(D11,G11)*P11,H11))))</f>
        <v>36180000</v>
      </c>
      <c r="J11" s="230">
        <f t="shared" ref="J11" si="4">IF(B11="","",ROUNDDOWN(IF(B11="","",IF(P11="B",I11,IF(H11="-",I11*R11,I11*S11))),-3))</f>
        <v>18090000</v>
      </c>
      <c r="K11" s="228">
        <v>36180000</v>
      </c>
      <c r="L11" s="228">
        <v>36180000</v>
      </c>
      <c r="M11" s="253">
        <f t="shared" ref="M11" si="5">IF(B11="","",(L11-J11))</f>
        <v>18090000</v>
      </c>
      <c r="O11" s="102" t="str">
        <f>VLOOKUP(A10,'管理用（このシートは削除しないでください）'!$K$3:$P$16,2,FALSE)</f>
        <v>a</v>
      </c>
      <c r="P11" s="220" t="str">
        <f>VLOOKUP(A10,'管理用（このシートは削除しないでください）'!$K$3:$P$16,3,)</f>
        <v>-</v>
      </c>
      <c r="Q11" s="102" t="str">
        <f>VLOOKUP(A10,'管理用（このシートは削除しないでください）'!$K$3:$P$16,4,FALSE)</f>
        <v>A</v>
      </c>
      <c r="R11" s="220">
        <f>VLOOKUP(A10,'管理用（このシートは削除しないでください）'!$K$3:$P$16,5,FALSE)</f>
        <v>0.5</v>
      </c>
      <c r="S11" s="220">
        <f>VLOOKUP(A10,'管理用（このシートは削除しないでください）'!$K$3:$P$16,6,FALSE)</f>
        <v>0.5</v>
      </c>
    </row>
    <row r="12" spans="1:19" s="102" customFormat="1" ht="22.5" hidden="1" customHeight="1">
      <c r="A12" s="181"/>
      <c r="B12" s="254"/>
      <c r="C12" s="254"/>
      <c r="D12" s="254" t="str">
        <f t="shared" si="1"/>
        <v/>
      </c>
      <c r="E12" s="254"/>
      <c r="F12" s="254"/>
      <c r="G12" s="254" t="str">
        <f t="shared" si="2"/>
        <v/>
      </c>
      <c r="H12" s="254"/>
      <c r="I12" s="254"/>
      <c r="J12" s="254"/>
      <c r="K12" s="254"/>
      <c r="L12" s="254"/>
      <c r="M12" s="255"/>
      <c r="S12" s="220"/>
    </row>
    <row r="13" spans="1:19" s="102" customFormat="1" ht="22.5" hidden="1" customHeight="1">
      <c r="A13" s="182"/>
      <c r="B13" s="228"/>
      <c r="C13" s="228"/>
      <c r="D13" s="229" t="str">
        <f t="shared" si="1"/>
        <v/>
      </c>
      <c r="E13" s="228"/>
      <c r="F13" s="228"/>
      <c r="G13" s="229" t="str">
        <f t="shared" si="2"/>
        <v/>
      </c>
      <c r="H13" s="228"/>
      <c r="I13" s="230" t="str">
        <f t="shared" ref="I13" si="6">IF(B13="","",IF(H13="-",MIN(D13,G13),IF(O13="a",MIN(D13,H13,G13),IF(O13="b",MIN(D13,G13)*P13,H13))))</f>
        <v/>
      </c>
      <c r="J13" s="230" t="str">
        <f t="shared" ref="J13" si="7">IF(B13="","",ROUNDDOWN(IF(B13="","",IF(P13="B",I13,IF(H13="-",I13*R13,I13*S13))),-3))</f>
        <v/>
      </c>
      <c r="K13" s="228" t="s">
        <v>333</v>
      </c>
      <c r="L13" s="228"/>
      <c r="M13" s="253" t="str">
        <f t="shared" ref="M13" si="8">IF(B13="","",(L13-J13))</f>
        <v/>
      </c>
      <c r="O13" s="102" t="e">
        <f>VLOOKUP(A12,'管理用（このシートは削除しないでください）'!$K$3:$P$16,2,FALSE)</f>
        <v>#N/A</v>
      </c>
      <c r="P13" s="220" t="e">
        <f>VLOOKUP(A12,'管理用（このシートは削除しないでください）'!$K$3:$P$16,3,)</f>
        <v>#N/A</v>
      </c>
      <c r="Q13" s="102" t="e">
        <f>VLOOKUP(A12,'管理用（このシートは削除しないでください）'!$K$3:$P$16,4,FALSE)</f>
        <v>#N/A</v>
      </c>
      <c r="R13" s="220" t="e">
        <f>VLOOKUP(A12,'管理用（このシートは削除しないでください）'!$K$3:$P$16,5,FALSE)</f>
        <v>#N/A</v>
      </c>
      <c r="S13" s="220" t="e">
        <f>VLOOKUP(A12,'管理用（このシートは削除しないでください）'!$K$3:$P$16,6,FALSE)</f>
        <v>#N/A</v>
      </c>
    </row>
    <row r="14" spans="1:19" s="102" customFormat="1" ht="22.5" hidden="1" customHeight="1">
      <c r="A14" s="181"/>
      <c r="B14" s="254"/>
      <c r="C14" s="254"/>
      <c r="D14" s="254" t="str">
        <f t="shared" si="1"/>
        <v/>
      </c>
      <c r="E14" s="254"/>
      <c r="F14" s="254"/>
      <c r="G14" s="254" t="str">
        <f t="shared" si="2"/>
        <v/>
      </c>
      <c r="H14" s="254"/>
      <c r="I14" s="254"/>
      <c r="J14" s="254"/>
      <c r="K14" s="254"/>
      <c r="L14" s="254"/>
      <c r="M14" s="255"/>
      <c r="S14" s="220"/>
    </row>
    <row r="15" spans="1:19" s="102" customFormat="1" ht="22.5" hidden="1" customHeight="1">
      <c r="A15" s="182"/>
      <c r="B15" s="228"/>
      <c r="C15" s="228"/>
      <c r="D15" s="229" t="str">
        <f t="shared" si="1"/>
        <v/>
      </c>
      <c r="E15" s="228"/>
      <c r="F15" s="228"/>
      <c r="G15" s="229" t="str">
        <f t="shared" si="2"/>
        <v/>
      </c>
      <c r="H15" s="228"/>
      <c r="I15" s="230" t="str">
        <f t="shared" ref="I15" si="9">IF(B15="","",IF(H15="-",MIN(D15,G15),IF(O15="a",MIN(D15,H15,G15),IF(O15="b",MIN(D15,G15)*P15,H15))))</f>
        <v/>
      </c>
      <c r="J15" s="230" t="str">
        <f t="shared" ref="J15" si="10">IF(B15="","",ROUNDDOWN(IF(B15="","",IF(P15="B",I15,IF(H15="-",I15*R15,I15*S15))),-3))</f>
        <v/>
      </c>
      <c r="K15" s="228" t="s">
        <v>333</v>
      </c>
      <c r="L15" s="228"/>
      <c r="M15" s="253" t="str">
        <f t="shared" ref="M15" si="11">IF(B15="","",(L15-J15))</f>
        <v/>
      </c>
      <c r="O15" s="102" t="e">
        <f>VLOOKUP(A14,'管理用（このシートは削除しないでください）'!$K$3:$P$16,2,FALSE)</f>
        <v>#N/A</v>
      </c>
      <c r="P15" s="220" t="e">
        <f>VLOOKUP(A14,'管理用（このシートは削除しないでください）'!$K$3:$P$16,3,)</f>
        <v>#N/A</v>
      </c>
      <c r="Q15" s="102" t="e">
        <f>VLOOKUP(A14,'管理用（このシートは削除しないでください）'!$K$3:$P$16,4,FALSE)</f>
        <v>#N/A</v>
      </c>
      <c r="R15" s="220" t="e">
        <f>VLOOKUP(A14,'管理用（このシートは削除しないでください）'!$K$3:$P$16,5,FALSE)</f>
        <v>#N/A</v>
      </c>
      <c r="S15" s="220" t="e">
        <f>VLOOKUP(A14,'管理用（このシートは削除しないでください）'!$K$3:$P$16,6,FALSE)</f>
        <v>#N/A</v>
      </c>
    </row>
    <row r="16" spans="1:19" s="102" customFormat="1" ht="22.5" hidden="1" customHeight="1">
      <c r="A16" s="181"/>
      <c r="B16" s="254"/>
      <c r="C16" s="254"/>
      <c r="D16" s="254" t="str">
        <f t="shared" si="1"/>
        <v/>
      </c>
      <c r="E16" s="254"/>
      <c r="F16" s="254"/>
      <c r="G16" s="254" t="str">
        <f t="shared" si="2"/>
        <v/>
      </c>
      <c r="H16" s="254"/>
      <c r="I16" s="254"/>
      <c r="J16" s="254"/>
      <c r="K16" s="254"/>
      <c r="L16" s="254"/>
      <c r="M16" s="255"/>
      <c r="S16" s="220"/>
    </row>
    <row r="17" spans="1:19" s="102" customFormat="1" ht="22.5" hidden="1" customHeight="1">
      <c r="A17" s="182"/>
      <c r="B17" s="228"/>
      <c r="C17" s="228"/>
      <c r="D17" s="229" t="str">
        <f t="shared" si="1"/>
        <v/>
      </c>
      <c r="E17" s="228"/>
      <c r="F17" s="228"/>
      <c r="G17" s="229" t="str">
        <f t="shared" si="2"/>
        <v/>
      </c>
      <c r="H17" s="228"/>
      <c r="I17" s="230" t="str">
        <f t="shared" ref="I17" si="12">IF(B17="","",IF(H17="-",MIN(D17,G17),IF(O17="a",MIN(D17,H17,G17),IF(O17="b",MIN(D17,G17)*P17,H17))))</f>
        <v/>
      </c>
      <c r="J17" s="230" t="str">
        <f t="shared" ref="J17" si="13">IF(B17="","",ROUNDDOWN(IF(B17="","",IF(P17="B",I17,IF(H17="-",I17*R17,I17*S17))),-3))</f>
        <v/>
      </c>
      <c r="K17" s="228" t="s">
        <v>333</v>
      </c>
      <c r="L17" s="228"/>
      <c r="M17" s="253" t="str">
        <f t="shared" ref="M17" si="14">IF(B17="","",(L17-J17))</f>
        <v/>
      </c>
      <c r="O17" s="102" t="e">
        <f>VLOOKUP(A16,'管理用（このシートは削除しないでください）'!$K$3:$P$16,2,FALSE)</f>
        <v>#N/A</v>
      </c>
      <c r="P17" s="220" t="e">
        <f>VLOOKUP(A16,'管理用（このシートは削除しないでください）'!$K$3:$P$16,3,)</f>
        <v>#N/A</v>
      </c>
      <c r="Q17" s="102" t="e">
        <f>VLOOKUP(A16,'管理用（このシートは削除しないでください）'!$K$3:$P$16,4,FALSE)</f>
        <v>#N/A</v>
      </c>
      <c r="R17" s="220" t="e">
        <f>VLOOKUP(A16,'管理用（このシートは削除しないでください）'!$K$3:$P$16,5,FALSE)</f>
        <v>#N/A</v>
      </c>
      <c r="S17" s="220" t="e">
        <f>VLOOKUP(A16,'管理用（このシートは削除しないでください）'!$K$3:$P$16,6,FALSE)</f>
        <v>#N/A</v>
      </c>
    </row>
    <row r="18" spans="1:19" s="102" customFormat="1" ht="22.5" hidden="1" customHeight="1">
      <c r="A18" s="181"/>
      <c r="B18" s="254"/>
      <c r="C18" s="254"/>
      <c r="D18" s="254" t="str">
        <f t="shared" si="1"/>
        <v/>
      </c>
      <c r="E18" s="254"/>
      <c r="F18" s="254"/>
      <c r="G18" s="254" t="str">
        <f t="shared" si="2"/>
        <v/>
      </c>
      <c r="H18" s="254"/>
      <c r="I18" s="254"/>
      <c r="J18" s="254"/>
      <c r="K18" s="254"/>
      <c r="L18" s="254"/>
      <c r="M18" s="255"/>
      <c r="S18" s="220"/>
    </row>
    <row r="19" spans="1:19" s="102" customFormat="1" ht="22.5" hidden="1" customHeight="1">
      <c r="A19" s="182"/>
      <c r="B19" s="228"/>
      <c r="C19" s="228"/>
      <c r="D19" s="229" t="str">
        <f t="shared" si="1"/>
        <v/>
      </c>
      <c r="E19" s="228"/>
      <c r="F19" s="228"/>
      <c r="G19" s="229" t="str">
        <f t="shared" si="2"/>
        <v/>
      </c>
      <c r="H19" s="228"/>
      <c r="I19" s="230" t="str">
        <f t="shared" ref="I19" si="15">IF(B19="","",IF(H19="-",MIN(D19,G19),IF(O19="a",MIN(D19,H19,G19),IF(O19="b",MIN(D19,G19)*P19,H19))))</f>
        <v/>
      </c>
      <c r="J19" s="230" t="str">
        <f t="shared" ref="J19" si="16">IF(B19="","",ROUNDDOWN(IF(B19="","",IF(P19="B",I19,IF(H19="-",I19*R19,I19*S19))),-3))</f>
        <v/>
      </c>
      <c r="K19" s="228" t="s">
        <v>333</v>
      </c>
      <c r="L19" s="228"/>
      <c r="M19" s="253" t="str">
        <f t="shared" ref="M19" si="17">IF(B19="","",(L19-J19))</f>
        <v/>
      </c>
      <c r="O19" s="102" t="e">
        <f>VLOOKUP(A18,'管理用（このシートは削除しないでください）'!$K$3:$P$16,2,FALSE)</f>
        <v>#N/A</v>
      </c>
      <c r="P19" s="220" t="e">
        <f>VLOOKUP(A18,'管理用（このシートは削除しないでください）'!$K$3:$P$16,3,)</f>
        <v>#N/A</v>
      </c>
      <c r="Q19" s="102" t="e">
        <f>VLOOKUP(A18,'管理用（このシートは削除しないでください）'!$K$3:$P$16,4,FALSE)</f>
        <v>#N/A</v>
      </c>
      <c r="R19" s="220" t="e">
        <f>VLOOKUP(A18,'管理用（このシートは削除しないでください）'!$K$3:$P$16,5,FALSE)</f>
        <v>#N/A</v>
      </c>
      <c r="S19" s="220" t="e">
        <f>VLOOKUP(A18,'管理用（このシートは削除しないでください）'!$K$3:$P$16,6,FALSE)</f>
        <v>#N/A</v>
      </c>
    </row>
    <row r="20" spans="1:19" s="102" customFormat="1" ht="22.5" hidden="1" customHeight="1">
      <c r="A20" s="181"/>
      <c r="B20" s="254"/>
      <c r="C20" s="254"/>
      <c r="D20" s="254" t="str">
        <f t="shared" si="1"/>
        <v/>
      </c>
      <c r="E20" s="254"/>
      <c r="F20" s="254"/>
      <c r="G20" s="254" t="str">
        <f t="shared" si="2"/>
        <v/>
      </c>
      <c r="H20" s="254"/>
      <c r="I20" s="254"/>
      <c r="J20" s="254"/>
      <c r="K20" s="254"/>
      <c r="L20" s="254"/>
      <c r="M20" s="255"/>
      <c r="S20" s="220"/>
    </row>
    <row r="21" spans="1:19" s="102" customFormat="1" ht="22.5" hidden="1" customHeight="1">
      <c r="A21" s="182"/>
      <c r="B21" s="228"/>
      <c r="C21" s="228"/>
      <c r="D21" s="229" t="str">
        <f t="shared" si="1"/>
        <v/>
      </c>
      <c r="E21" s="228"/>
      <c r="F21" s="228"/>
      <c r="G21" s="229" t="str">
        <f t="shared" si="2"/>
        <v/>
      </c>
      <c r="H21" s="228"/>
      <c r="I21" s="230" t="str">
        <f t="shared" ref="I21" si="18">IF(B21="","",IF(H21="-",MIN(D21,G21),IF(O21="a",MIN(D21,H21,G21),IF(O21="b",MIN(D21,G21)*P21,H21))))</f>
        <v/>
      </c>
      <c r="J21" s="230" t="str">
        <f t="shared" ref="J21" si="19">IF(B21="","",ROUNDDOWN(IF(B21="","",IF(P21="B",I21,IF(H21="-",I21*R21,I21*S21))),-3))</f>
        <v/>
      </c>
      <c r="K21" s="228" t="s">
        <v>333</v>
      </c>
      <c r="L21" s="228"/>
      <c r="M21" s="253" t="str">
        <f t="shared" ref="M21" si="20">IF(B21="","",(L21-J21))</f>
        <v/>
      </c>
      <c r="O21" s="102" t="e">
        <f>VLOOKUP(A20,'管理用（このシートは削除しないでください）'!$K$3:$P$16,2,FALSE)</f>
        <v>#N/A</v>
      </c>
      <c r="P21" s="220" t="e">
        <f>VLOOKUP(A20,'管理用（このシートは削除しないでください）'!$K$3:$P$16,3,)</f>
        <v>#N/A</v>
      </c>
      <c r="Q21" s="102" t="e">
        <f>VLOOKUP(A20,'管理用（このシートは削除しないでください）'!$K$3:$P$16,4,FALSE)</f>
        <v>#N/A</v>
      </c>
      <c r="R21" s="220" t="e">
        <f>VLOOKUP(A20,'管理用（このシートは削除しないでください）'!$K$3:$P$16,5,FALSE)</f>
        <v>#N/A</v>
      </c>
      <c r="S21" s="220" t="e">
        <f>VLOOKUP(A20,'管理用（このシートは削除しないでください）'!$K$3:$P$16,6,FALSE)</f>
        <v>#N/A</v>
      </c>
    </row>
    <row r="22" spans="1:19" s="102" customFormat="1" ht="22.5" hidden="1" customHeight="1">
      <c r="A22" s="181"/>
      <c r="B22" s="254"/>
      <c r="C22" s="254"/>
      <c r="D22" s="254" t="str">
        <f t="shared" si="1"/>
        <v/>
      </c>
      <c r="E22" s="254"/>
      <c r="F22" s="254"/>
      <c r="G22" s="254" t="str">
        <f t="shared" si="2"/>
        <v/>
      </c>
      <c r="H22" s="254"/>
      <c r="I22" s="254"/>
      <c r="J22" s="254"/>
      <c r="K22" s="254"/>
      <c r="L22" s="254"/>
      <c r="M22" s="255"/>
      <c r="S22" s="220"/>
    </row>
    <row r="23" spans="1:19" s="102" customFormat="1" ht="22.5" hidden="1" customHeight="1">
      <c r="A23" s="182"/>
      <c r="B23" s="228"/>
      <c r="C23" s="228"/>
      <c r="D23" s="229" t="str">
        <f t="shared" si="1"/>
        <v/>
      </c>
      <c r="E23" s="228"/>
      <c r="F23" s="228"/>
      <c r="G23" s="229" t="str">
        <f t="shared" si="2"/>
        <v/>
      </c>
      <c r="H23" s="228"/>
      <c r="I23" s="230" t="str">
        <f t="shared" ref="I23" si="21">IF(B23="","",IF(H23="-",MIN(D23,G23),IF(O23="a",MIN(D23,H23,G23),IF(O23="b",MIN(D23,G23)*P23,H23))))</f>
        <v/>
      </c>
      <c r="J23" s="230" t="str">
        <f t="shared" ref="J23" si="22">IF(B23="","",ROUNDDOWN(IF(B23="","",IF(P23="B",I23,IF(H23="-",I23*R23,I23*S23))),-3))</f>
        <v/>
      </c>
      <c r="K23" s="228" t="s">
        <v>333</v>
      </c>
      <c r="L23" s="228"/>
      <c r="M23" s="253" t="str">
        <f t="shared" ref="M23" si="23">IF(B23="","",(L23-J23))</f>
        <v/>
      </c>
      <c r="O23" s="102" t="e">
        <f>VLOOKUP(A22,'管理用（このシートは削除しないでください）'!$K$3:$P$16,2,FALSE)</f>
        <v>#N/A</v>
      </c>
      <c r="P23" s="220" t="e">
        <f>VLOOKUP(A22,'管理用（このシートは削除しないでください）'!$K$3:$P$16,3,)</f>
        <v>#N/A</v>
      </c>
      <c r="Q23" s="102" t="e">
        <f>VLOOKUP(A22,'管理用（このシートは削除しないでください）'!$K$3:$P$16,4,FALSE)</f>
        <v>#N/A</v>
      </c>
      <c r="R23" s="220" t="e">
        <f>VLOOKUP(A22,'管理用（このシートは削除しないでください）'!$K$3:$P$16,5,FALSE)</f>
        <v>#N/A</v>
      </c>
      <c r="S23" s="220" t="e">
        <f>VLOOKUP(A22,'管理用（このシートは削除しないでください）'!$K$3:$P$16,6,FALSE)</f>
        <v>#N/A</v>
      </c>
    </row>
    <row r="24" spans="1:19" s="102" customFormat="1" ht="22.5" hidden="1" customHeight="1">
      <c r="A24" s="181"/>
      <c r="B24" s="254"/>
      <c r="C24" s="254"/>
      <c r="D24" s="254" t="str">
        <f t="shared" si="1"/>
        <v/>
      </c>
      <c r="E24" s="254"/>
      <c r="F24" s="254"/>
      <c r="G24" s="254" t="str">
        <f t="shared" si="2"/>
        <v/>
      </c>
      <c r="H24" s="254"/>
      <c r="I24" s="254"/>
      <c r="J24" s="254"/>
      <c r="K24" s="254"/>
      <c r="L24" s="254"/>
      <c r="M24" s="255"/>
      <c r="S24" s="220"/>
    </row>
    <row r="25" spans="1:19" s="102" customFormat="1" ht="22.5" hidden="1" customHeight="1">
      <c r="A25" s="182"/>
      <c r="B25" s="228"/>
      <c r="C25" s="228"/>
      <c r="D25" s="229" t="str">
        <f t="shared" si="1"/>
        <v/>
      </c>
      <c r="E25" s="228"/>
      <c r="F25" s="228"/>
      <c r="G25" s="229" t="str">
        <f t="shared" si="2"/>
        <v/>
      </c>
      <c r="H25" s="228"/>
      <c r="I25" s="230" t="str">
        <f t="shared" ref="I25" si="24">IF(B25="","",IF(H25="-",MIN(D25,G25),IF(O25="a",MIN(D25,H25,G25),IF(O25="b",MIN(D25,G25)*P25,H25))))</f>
        <v/>
      </c>
      <c r="J25" s="230" t="str">
        <f t="shared" ref="J25" si="25">IF(B25="","",ROUNDDOWN(IF(B25="","",IF(P25="B",I25,IF(H25="-",I25*R25,I25*S25))),-3))</f>
        <v/>
      </c>
      <c r="K25" s="228" t="s">
        <v>333</v>
      </c>
      <c r="L25" s="228"/>
      <c r="M25" s="253" t="str">
        <f t="shared" ref="M25" si="26">IF(B25="","",(L25-J25))</f>
        <v/>
      </c>
      <c r="O25" s="102" t="e">
        <f>VLOOKUP(A24,'管理用（このシートは削除しないでください）'!$K$3:$P$16,2,FALSE)</f>
        <v>#N/A</v>
      </c>
      <c r="P25" s="220" t="e">
        <f>VLOOKUP(A24,'管理用（このシートは削除しないでください）'!$K$3:$P$16,3,)</f>
        <v>#N/A</v>
      </c>
      <c r="Q25" s="102" t="e">
        <f>VLOOKUP(A24,'管理用（このシートは削除しないでください）'!$K$3:$P$16,4,FALSE)</f>
        <v>#N/A</v>
      </c>
      <c r="R25" s="220" t="e">
        <f>VLOOKUP(A24,'管理用（このシートは削除しないでください）'!$K$3:$P$16,5,FALSE)</f>
        <v>#N/A</v>
      </c>
      <c r="S25" s="220" t="e">
        <f>VLOOKUP(A24,'管理用（このシートは削除しないでください）'!$K$3:$P$16,6,FALSE)</f>
        <v>#N/A</v>
      </c>
    </row>
    <row r="26" spans="1:19" s="102" customFormat="1" ht="22.5" hidden="1" customHeight="1">
      <c r="A26" s="181"/>
      <c r="B26" s="254"/>
      <c r="C26" s="254"/>
      <c r="D26" s="254" t="str">
        <f t="shared" si="1"/>
        <v/>
      </c>
      <c r="E26" s="254"/>
      <c r="F26" s="254"/>
      <c r="G26" s="254" t="str">
        <f t="shared" si="2"/>
        <v/>
      </c>
      <c r="H26" s="254"/>
      <c r="I26" s="254"/>
      <c r="J26" s="254"/>
      <c r="K26" s="254"/>
      <c r="L26" s="254"/>
      <c r="M26" s="255"/>
      <c r="S26" s="220"/>
    </row>
    <row r="27" spans="1:19" s="102" customFormat="1" ht="22.5" hidden="1" customHeight="1">
      <c r="A27" s="182"/>
      <c r="B27" s="228"/>
      <c r="C27" s="228"/>
      <c r="D27" s="229" t="str">
        <f t="shared" si="1"/>
        <v/>
      </c>
      <c r="E27" s="228"/>
      <c r="F27" s="228"/>
      <c r="G27" s="229" t="str">
        <f t="shared" si="2"/>
        <v/>
      </c>
      <c r="H27" s="228"/>
      <c r="I27" s="230" t="str">
        <f t="shared" ref="I27" si="27">IF(B27="","",IF(H27="-",MIN(D27,G27),IF(O27="a",MIN(D27,H27,G27),IF(O27="b",MIN(D27,G27)*P27,H27))))</f>
        <v/>
      </c>
      <c r="J27" s="230" t="str">
        <f t="shared" ref="J27" si="28">IF(B27="","",ROUNDDOWN(IF(B27="","",IF(P27="B",I27,IF(H27="-",I27*R27,I27*S27))),-3))</f>
        <v/>
      </c>
      <c r="K27" s="228" t="s">
        <v>333</v>
      </c>
      <c r="L27" s="228"/>
      <c r="M27" s="253" t="str">
        <f t="shared" ref="M27" si="29">IF(B27="","",(L27-J27))</f>
        <v/>
      </c>
      <c r="O27" s="102" t="e">
        <f>VLOOKUP(A26,'管理用（このシートは削除しないでください）'!$K$3:$P$16,2,FALSE)</f>
        <v>#N/A</v>
      </c>
      <c r="P27" s="220" t="e">
        <f>VLOOKUP(A26,'管理用（このシートは削除しないでください）'!$K$3:$P$16,3,)</f>
        <v>#N/A</v>
      </c>
      <c r="Q27" s="102" t="e">
        <f>VLOOKUP(A26,'管理用（このシートは削除しないでください）'!$K$3:$P$16,4,FALSE)</f>
        <v>#N/A</v>
      </c>
      <c r="R27" s="220" t="e">
        <f>VLOOKUP(A26,'管理用（このシートは削除しないでください）'!$K$3:$P$16,5,FALSE)</f>
        <v>#N/A</v>
      </c>
      <c r="S27" s="220" t="e">
        <f>VLOOKUP(A26,'管理用（このシートは削除しないでください）'!$K$3:$P$16,6,FALSE)</f>
        <v>#N/A</v>
      </c>
    </row>
    <row r="28" spans="1:19" s="102" customFormat="1" ht="22.5" hidden="1" customHeight="1">
      <c r="A28" s="181"/>
      <c r="B28" s="254"/>
      <c r="C28" s="254"/>
      <c r="D28" s="254" t="str">
        <f t="shared" si="1"/>
        <v/>
      </c>
      <c r="E28" s="254"/>
      <c r="F28" s="254"/>
      <c r="G28" s="254" t="str">
        <f t="shared" si="2"/>
        <v/>
      </c>
      <c r="H28" s="254"/>
      <c r="I28" s="254"/>
      <c r="J28" s="254"/>
      <c r="K28" s="254"/>
      <c r="L28" s="254"/>
      <c r="M28" s="255"/>
      <c r="S28" s="220"/>
    </row>
    <row r="29" spans="1:19" s="102" customFormat="1" ht="22.5" hidden="1" customHeight="1">
      <c r="A29" s="182"/>
      <c r="B29" s="228"/>
      <c r="C29" s="228"/>
      <c r="D29" s="229" t="str">
        <f t="shared" si="1"/>
        <v/>
      </c>
      <c r="E29" s="228"/>
      <c r="F29" s="228"/>
      <c r="G29" s="229" t="str">
        <f t="shared" si="2"/>
        <v/>
      </c>
      <c r="H29" s="228"/>
      <c r="I29" s="230" t="str">
        <f t="shared" ref="I29" si="30">IF(B29="","",IF(H29="-",MIN(D29,G29),IF(O29="a",MIN(D29,H29,G29),IF(O29="b",MIN(D29,G29)*P29,H29))))</f>
        <v/>
      </c>
      <c r="J29" s="230" t="str">
        <f t="shared" ref="J29" si="31">IF(B29="","",ROUNDDOWN(IF(B29="","",IF(P29="B",I29,IF(H29="-",I29*R29,I29*S29))),-3))</f>
        <v/>
      </c>
      <c r="K29" s="228" t="s">
        <v>333</v>
      </c>
      <c r="L29" s="228"/>
      <c r="M29" s="253" t="str">
        <f t="shared" ref="M29" si="32">IF(B29="","",(L29-J29))</f>
        <v/>
      </c>
      <c r="O29" s="102" t="e">
        <f>VLOOKUP(A28,'管理用（このシートは削除しないでください）'!$K$3:$P$16,2,FALSE)</f>
        <v>#N/A</v>
      </c>
      <c r="P29" s="220" t="e">
        <f>VLOOKUP(A28,'管理用（このシートは削除しないでください）'!$K$3:$P$16,3,)</f>
        <v>#N/A</v>
      </c>
      <c r="Q29" s="102" t="e">
        <f>VLOOKUP(A28,'管理用（このシートは削除しないでください）'!$K$3:$P$16,4,FALSE)</f>
        <v>#N/A</v>
      </c>
      <c r="R29" s="220" t="e">
        <f>VLOOKUP(A28,'管理用（このシートは削除しないでください）'!$K$3:$P$16,5,FALSE)</f>
        <v>#N/A</v>
      </c>
      <c r="S29" s="220" t="e">
        <f>VLOOKUP(A28,'管理用（このシートは削除しないでください）'!$K$3:$P$16,6,FALSE)</f>
        <v>#N/A</v>
      </c>
    </row>
    <row r="30" spans="1:19" s="102" customFormat="1" ht="22.5" hidden="1" customHeight="1">
      <c r="A30" s="181"/>
      <c r="B30" s="254"/>
      <c r="C30" s="254"/>
      <c r="D30" s="254" t="str">
        <f t="shared" si="1"/>
        <v/>
      </c>
      <c r="E30" s="254"/>
      <c r="F30" s="254"/>
      <c r="G30" s="254" t="str">
        <f t="shared" si="2"/>
        <v/>
      </c>
      <c r="H30" s="254"/>
      <c r="I30" s="254"/>
      <c r="J30" s="254"/>
      <c r="K30" s="254"/>
      <c r="L30" s="254"/>
      <c r="M30" s="255"/>
      <c r="S30" s="220"/>
    </row>
    <row r="31" spans="1:19" s="102" customFormat="1" ht="22.5" hidden="1" customHeight="1">
      <c r="A31" s="182"/>
      <c r="B31" s="228"/>
      <c r="C31" s="228"/>
      <c r="D31" s="229" t="str">
        <f t="shared" si="1"/>
        <v/>
      </c>
      <c r="E31" s="228"/>
      <c r="F31" s="228"/>
      <c r="G31" s="229" t="str">
        <f t="shared" si="2"/>
        <v/>
      </c>
      <c r="H31" s="228"/>
      <c r="I31" s="230" t="str">
        <f t="shared" ref="I31" si="33">IF(B31="","",IF(H31="-",MIN(D31,G31),IF(O31="a",MIN(D31,H31,G31),IF(O31="b",MIN(D31,G31)*P31,H31))))</f>
        <v/>
      </c>
      <c r="J31" s="230" t="str">
        <f t="shared" ref="J31" si="34">IF(B31="","",ROUNDDOWN(IF(B31="","",IF(P31="B",I31,IF(H31="-",I31*R31,I31*S31))),-3))</f>
        <v/>
      </c>
      <c r="K31" s="228" t="s">
        <v>333</v>
      </c>
      <c r="L31" s="228"/>
      <c r="M31" s="253" t="str">
        <f t="shared" ref="M31" si="35">IF(B31="","",(L31-J31))</f>
        <v/>
      </c>
      <c r="O31" s="102" t="e">
        <f>VLOOKUP(A30,'管理用（このシートは削除しないでください）'!$K$3:$P$16,2,FALSE)</f>
        <v>#N/A</v>
      </c>
      <c r="P31" s="220" t="e">
        <f>VLOOKUP(A30,'管理用（このシートは削除しないでください）'!$K$3:$P$16,3,)</f>
        <v>#N/A</v>
      </c>
      <c r="Q31" s="102" t="e">
        <f>VLOOKUP(A30,'管理用（このシートは削除しないでください）'!$K$3:$P$16,4,FALSE)</f>
        <v>#N/A</v>
      </c>
      <c r="R31" s="220" t="e">
        <f>VLOOKUP(A30,'管理用（このシートは削除しないでください）'!$K$3:$P$16,5,FALSE)</f>
        <v>#N/A</v>
      </c>
      <c r="S31" s="220" t="e">
        <f>VLOOKUP(A30,'管理用（このシートは削除しないでください）'!$K$3:$P$16,6,FALSE)</f>
        <v>#N/A</v>
      </c>
    </row>
    <row r="32" spans="1:19" s="102" customFormat="1" ht="22.5" hidden="1" customHeight="1">
      <c r="A32" s="181"/>
      <c r="B32" s="254"/>
      <c r="C32" s="254"/>
      <c r="D32" s="254" t="str">
        <f t="shared" si="1"/>
        <v/>
      </c>
      <c r="E32" s="254"/>
      <c r="F32" s="254"/>
      <c r="G32" s="254" t="str">
        <f t="shared" si="2"/>
        <v/>
      </c>
      <c r="H32" s="254"/>
      <c r="I32" s="254"/>
      <c r="J32" s="254"/>
      <c r="K32" s="254"/>
      <c r="L32" s="254"/>
      <c r="M32" s="255"/>
      <c r="S32" s="220"/>
    </row>
    <row r="33" spans="1:19" s="102" customFormat="1" ht="22.5" hidden="1" customHeight="1">
      <c r="A33" s="182"/>
      <c r="B33" s="228"/>
      <c r="C33" s="228"/>
      <c r="D33" s="229" t="str">
        <f t="shared" si="1"/>
        <v/>
      </c>
      <c r="E33" s="228"/>
      <c r="F33" s="228"/>
      <c r="G33" s="229" t="str">
        <f t="shared" si="2"/>
        <v/>
      </c>
      <c r="H33" s="228"/>
      <c r="I33" s="230" t="str">
        <f t="shared" ref="I33" si="36">IF(B33="","",IF(H33="-",MIN(D33,G33),IF(O33="a",MIN(D33,H33,G33),IF(O33="b",MIN(D33,G33)*P33,H33))))</f>
        <v/>
      </c>
      <c r="J33" s="230" t="str">
        <f t="shared" ref="J33" si="37">IF(B33="","",ROUNDDOWN(IF(B33="","",IF(P33="B",I33,IF(H33="-",I33*R33,I33*S33))),-3))</f>
        <v/>
      </c>
      <c r="K33" s="228" t="s">
        <v>333</v>
      </c>
      <c r="L33" s="228"/>
      <c r="M33" s="253" t="str">
        <f t="shared" ref="M33" si="38">IF(B33="","",(L33-J33))</f>
        <v/>
      </c>
      <c r="O33" s="102" t="e">
        <f>VLOOKUP(A32,'管理用（このシートは削除しないでください）'!$K$3:$P$16,2,FALSE)</f>
        <v>#N/A</v>
      </c>
      <c r="P33" s="220" t="e">
        <f>VLOOKUP(A32,'管理用（このシートは削除しないでください）'!$K$3:$P$16,3,)</f>
        <v>#N/A</v>
      </c>
      <c r="Q33" s="102" t="e">
        <f>VLOOKUP(A32,'管理用（このシートは削除しないでください）'!$K$3:$P$16,4,FALSE)</f>
        <v>#N/A</v>
      </c>
      <c r="R33" s="220" t="e">
        <f>VLOOKUP(A32,'管理用（このシートは削除しないでください）'!$K$3:$P$16,5,FALSE)</f>
        <v>#N/A</v>
      </c>
      <c r="S33" s="220" t="e">
        <f>VLOOKUP(A32,'管理用（このシートは削除しないでください）'!$K$3:$P$16,6,FALSE)</f>
        <v>#N/A</v>
      </c>
    </row>
    <row r="34" spans="1:19" s="102" customFormat="1" ht="22.5" customHeight="1">
      <c r="A34" s="181" t="s">
        <v>259</v>
      </c>
      <c r="B34" s="254"/>
      <c r="C34" s="254"/>
      <c r="D34" s="254" t="str">
        <f t="shared" si="1"/>
        <v/>
      </c>
      <c r="E34" s="254"/>
      <c r="F34" s="254"/>
      <c r="G34" s="254" t="str">
        <f t="shared" si="2"/>
        <v/>
      </c>
      <c r="H34" s="254"/>
      <c r="I34" s="254"/>
      <c r="J34" s="254"/>
      <c r="K34" s="254"/>
      <c r="L34" s="254"/>
      <c r="M34" s="255"/>
      <c r="S34" s="220"/>
    </row>
    <row r="35" spans="1:19" s="102" customFormat="1" ht="22.5" customHeight="1" thickBot="1">
      <c r="A35" s="232" t="s">
        <v>326</v>
      </c>
      <c r="B35" s="233">
        <v>3800600</v>
      </c>
      <c r="C35" s="233">
        <v>0</v>
      </c>
      <c r="D35" s="234">
        <f t="shared" si="1"/>
        <v>3800600</v>
      </c>
      <c r="E35" s="233">
        <v>3800600</v>
      </c>
      <c r="F35" s="233">
        <f>20*231400</f>
        <v>4628000</v>
      </c>
      <c r="G35" s="234">
        <f t="shared" si="2"/>
        <v>3800600</v>
      </c>
      <c r="H35" s="233">
        <v>1900000</v>
      </c>
      <c r="I35" s="235">
        <f t="shared" ref="I35" si="39">IF(B35="","",IF(H35="-",MIN(D35,G35),IF(O35="a",MIN(D35,H35,G35),IF(O35="b",MIN(D35,G35)*P35,H35))))</f>
        <v>1900300</v>
      </c>
      <c r="J35" s="235">
        <f t="shared" ref="J35" si="40">IF(B35="","",ROUNDDOWN(IF(B35="","",IF(P35="B",I35,IF(H35="-",I35*R35,I35*S35))),-3))</f>
        <v>1900000</v>
      </c>
      <c r="K35" s="233">
        <v>1927000</v>
      </c>
      <c r="L35" s="233">
        <v>1900000</v>
      </c>
      <c r="M35" s="256">
        <f t="shared" ref="M35" si="41">IF(B35="","",(L35-J35))</f>
        <v>0</v>
      </c>
      <c r="O35" s="102" t="str">
        <f>VLOOKUP(A34,'管理用（このシートは削除しないでください）'!$K$3:$P$16,2,FALSE)</f>
        <v>b</v>
      </c>
      <c r="P35" s="220">
        <f>VLOOKUP(A34,'管理用（このシートは削除しないでください）'!$K$3:$P$16,3,)</f>
        <v>0.5</v>
      </c>
      <c r="Q35" s="102" t="str">
        <f>VLOOKUP(A34,'管理用（このシートは削除しないでください）'!$K$3:$P$16,4,FALSE)</f>
        <v>A</v>
      </c>
      <c r="R35" s="220">
        <f>VLOOKUP(A34,'管理用（このシートは削除しないでください）'!$K$3:$P$16,5,FALSE)</f>
        <v>0.5</v>
      </c>
      <c r="S35" s="220">
        <f>VLOOKUP(A34,'管理用（このシートは削除しないでください）'!$K$3:$P$16,6,FALSE)</f>
        <v>1</v>
      </c>
    </row>
    <row r="36" spans="1:19" ht="22.5" customHeight="1" thickTop="1" thickBot="1">
      <c r="A36" s="23" t="s">
        <v>66</v>
      </c>
      <c r="B36" s="236">
        <f>IF(SUM(B8:B35)=0,"",SUM(B8:B35))</f>
        <v>128800600</v>
      </c>
      <c r="C36" s="236">
        <f>IF(B36="","",SUM(C8:C35))</f>
        <v>1000000</v>
      </c>
      <c r="D36" s="236">
        <f t="shared" ref="D36:M36" si="42">IF(SUM(D8:D35)=0,"",SUM(D8:D35))</f>
        <v>127800600</v>
      </c>
      <c r="E36" s="236">
        <f t="shared" si="42"/>
        <v>122800600</v>
      </c>
      <c r="F36" s="236">
        <f t="shared" si="42"/>
        <v>106020500</v>
      </c>
      <c r="G36" s="236">
        <f t="shared" si="42"/>
        <v>101160600</v>
      </c>
      <c r="H36" s="236">
        <f t="shared" si="42"/>
        <v>63080000</v>
      </c>
      <c r="I36" s="236">
        <f t="shared" si="42"/>
        <v>63080300</v>
      </c>
      <c r="J36" s="236">
        <f t="shared" si="42"/>
        <v>44990000</v>
      </c>
      <c r="K36" s="236">
        <f t="shared" si="42"/>
        <v>67139000</v>
      </c>
      <c r="L36" s="236">
        <f t="shared" si="42"/>
        <v>67112000</v>
      </c>
      <c r="M36" s="257">
        <f t="shared" si="42"/>
        <v>22122000</v>
      </c>
    </row>
    <row r="37" spans="1:19" ht="14.25" thickTop="1">
      <c r="A37" s="26"/>
    </row>
    <row r="38" spans="1:19" s="4" customFormat="1">
      <c r="A38" s="1" t="s">
        <v>13</v>
      </c>
    </row>
    <row r="39" spans="1:19" s="4" customFormat="1">
      <c r="A39" s="3" t="s">
        <v>225</v>
      </c>
    </row>
    <row r="40" spans="1:19" s="4" customFormat="1">
      <c r="A40" s="3" t="s">
        <v>14</v>
      </c>
    </row>
    <row r="41" spans="1:19" s="4" customFormat="1">
      <c r="A41" s="3" t="s">
        <v>15</v>
      </c>
    </row>
    <row r="42" spans="1:19" s="4" customFormat="1">
      <c r="A42" s="3" t="s">
        <v>226</v>
      </c>
    </row>
    <row r="43" spans="1:19" s="4" customFormat="1">
      <c r="A43" s="3" t="s">
        <v>16</v>
      </c>
    </row>
    <row r="44" spans="1:19" s="4" customFormat="1">
      <c r="A44" s="3" t="s">
        <v>17</v>
      </c>
    </row>
    <row r="45" spans="1:19" s="4" customFormat="1">
      <c r="A45" s="3" t="s">
        <v>18</v>
      </c>
    </row>
    <row r="46" spans="1:19" s="4" customFormat="1">
      <c r="A46" s="3" t="s">
        <v>19</v>
      </c>
    </row>
    <row r="47" spans="1:19" s="4" customFormat="1">
      <c r="A47" s="3" t="s">
        <v>20</v>
      </c>
    </row>
    <row r="48" spans="1:19" s="4" customFormat="1">
      <c r="A48" s="3" t="s">
        <v>21</v>
      </c>
    </row>
    <row r="49" spans="1:1" s="4" customFormat="1">
      <c r="A49" s="3" t="s">
        <v>22</v>
      </c>
    </row>
    <row r="50" spans="1:1" s="4" customFormat="1">
      <c r="A50" s="3" t="s">
        <v>23</v>
      </c>
    </row>
    <row r="51" spans="1:1" s="4" customFormat="1">
      <c r="A51" s="3" t="s">
        <v>24</v>
      </c>
    </row>
  </sheetData>
  <mergeCells count="3">
    <mergeCell ref="A2:M2"/>
    <mergeCell ref="K4:M4"/>
    <mergeCell ref="A5:A6"/>
  </mergeCells>
  <phoneticPr fontId="2"/>
  <printOptions horizontalCentered="1"/>
  <pageMargins left="0.51181102362204722" right="0.51181102362204722" top="0.74803149606299213" bottom="0.74803149606299213" header="0.31496062992125984" footer="0.31496062992125984"/>
  <pageSetup paperSize="9" orientation="landscape" blackAndWhite="1" r:id="rId1"/>
  <ignoredErrors>
    <ignoredError sqref="C36" formula="1"/>
  </ignoredErrors>
  <extLst>
    <ext xmlns:x14="http://schemas.microsoft.com/office/spreadsheetml/2009/9/main" uri="{CCE6A557-97BC-4b89-ADB6-D9C93CAAB3DF}">
      <x14:dataValidations xmlns:xm="http://schemas.microsoft.com/office/excel/2006/main" count="1">
        <x14:dataValidation type="list" allowBlank="1" showInputMessage="1" showErrorMessage="1">
          <x14:formula1>
            <xm:f>'管理用（このシートは削除しないでください）'!$B$21:$B$34</xm:f>
          </x14:formula1>
          <xm:sqref>A8 A10 A12 A14 A16 A18 A20 A22 A24 A26 A28 A30 A32 A34</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P58"/>
  <sheetViews>
    <sheetView view="pageBreakPreview" zoomScaleNormal="100" zoomScaleSheetLayoutView="100" workbookViewId="0">
      <selection activeCell="K54" sqref="K54"/>
    </sheetView>
  </sheetViews>
  <sheetFormatPr defaultRowHeight="13.5"/>
  <cols>
    <col min="1" max="3" width="6.875" style="98" customWidth="1"/>
    <col min="4" max="4" width="7.125" style="98" customWidth="1"/>
    <col min="5" max="6" width="7.5" style="98" customWidth="1"/>
    <col min="7" max="8" width="15" style="98" customWidth="1"/>
    <col min="9" max="9" width="17.875" style="98" customWidth="1"/>
    <col min="10" max="10" width="0" style="98" hidden="1" customWidth="1"/>
    <col min="11" max="16384" width="9" style="98"/>
  </cols>
  <sheetData>
    <row r="1" spans="1:11">
      <c r="A1" s="26" t="s">
        <v>211</v>
      </c>
    </row>
    <row r="2" spans="1:11" ht="19.5" customHeight="1">
      <c r="A2" s="309" t="s">
        <v>103</v>
      </c>
      <c r="B2" s="309"/>
      <c r="C2" s="309"/>
      <c r="D2" s="309"/>
      <c r="E2" s="309"/>
      <c r="F2" s="309"/>
      <c r="G2" s="309"/>
      <c r="H2" s="309"/>
      <c r="I2" s="309"/>
    </row>
    <row r="3" spans="1:11" ht="7.5" customHeight="1">
      <c r="A3" s="26"/>
    </row>
    <row r="4" spans="1:11" s="102" customFormat="1" ht="18.75" customHeight="1">
      <c r="A4" s="319" t="s">
        <v>315</v>
      </c>
      <c r="B4" s="319"/>
      <c r="C4" s="319"/>
      <c r="D4" s="338" t="str">
        <f>IF('別紙2（２）'!D4:I4="","",'別紙2（２）'!D4:I4)</f>
        <v>(6) へき地医療拠点病院施設整備事業</v>
      </c>
      <c r="E4" s="339"/>
      <c r="F4" s="339"/>
      <c r="G4" s="339"/>
      <c r="H4" s="339"/>
      <c r="I4" s="340"/>
      <c r="J4" s="99"/>
      <c r="K4" s="102" t="s">
        <v>215</v>
      </c>
    </row>
    <row r="5" spans="1:11" s="102" customFormat="1" ht="18.75" customHeight="1">
      <c r="A5" s="319" t="s">
        <v>202</v>
      </c>
      <c r="B5" s="319"/>
      <c r="C5" s="319"/>
      <c r="D5" s="338" t="s">
        <v>25</v>
      </c>
      <c r="E5" s="339"/>
      <c r="F5" s="339"/>
      <c r="G5" s="340"/>
      <c r="H5" s="319" t="s">
        <v>162</v>
      </c>
      <c r="I5" s="315"/>
      <c r="J5" s="101"/>
    </row>
    <row r="6" spans="1:11" s="102" customFormat="1" ht="22.5" customHeight="1">
      <c r="A6" s="395" t="str">
        <f>IF('別紙2（２）'!A6:C6="","",'別紙2（２）'!A6:C6)</f>
        <v>医療法人○○</v>
      </c>
      <c r="B6" s="396"/>
      <c r="C6" s="397"/>
      <c r="D6" s="395" t="str">
        <f>IF('別紙2（２）'!D6:G6="","",'別紙2（２）'!D6:G6)</f>
        <v>○○病院</v>
      </c>
      <c r="E6" s="396"/>
      <c r="F6" s="396"/>
      <c r="G6" s="397"/>
      <c r="H6" s="508" t="str">
        <f>IF('別紙2（２）'!H6:I6="","",'別紙2（２）'!H6:I6)</f>
        <v>○県○市○○１－２－３</v>
      </c>
      <c r="I6" s="508"/>
      <c r="J6" s="101"/>
      <c r="K6" s="102" t="s">
        <v>215</v>
      </c>
    </row>
    <row r="7" spans="1:11" s="102" customFormat="1" ht="14.25" customHeight="1">
      <c r="A7" s="319" t="s">
        <v>204</v>
      </c>
      <c r="B7" s="319"/>
      <c r="C7" s="319"/>
      <c r="D7" s="338" t="str">
        <f>IF('別紙2（２）'!D7:I7="","",'別紙2（２）'!D7:I7)</f>
        <v>改築</v>
      </c>
      <c r="E7" s="339"/>
      <c r="F7" s="339"/>
      <c r="G7" s="339"/>
      <c r="H7" s="339"/>
      <c r="I7" s="340"/>
      <c r="J7" s="99"/>
      <c r="K7" s="102" t="s">
        <v>215</v>
      </c>
    </row>
    <row r="8" spans="1:11" s="102" customFormat="1" ht="13.5" customHeight="1">
      <c r="A8" s="315" t="s">
        <v>174</v>
      </c>
      <c r="B8" s="315"/>
      <c r="C8" s="315"/>
      <c r="D8" s="324" t="s">
        <v>30</v>
      </c>
      <c r="E8" s="324"/>
      <c r="F8" s="324"/>
      <c r="G8" s="324"/>
      <c r="H8" s="324"/>
      <c r="I8" s="325"/>
      <c r="J8" s="383"/>
    </row>
    <row r="9" spans="1:11" s="102" customFormat="1" ht="13.5" customHeight="1">
      <c r="A9" s="315"/>
      <c r="B9" s="315"/>
      <c r="C9" s="315"/>
      <c r="D9" s="224" t="s">
        <v>218</v>
      </c>
      <c r="E9" s="333" t="s">
        <v>236</v>
      </c>
      <c r="F9" s="333"/>
      <c r="G9" s="333"/>
      <c r="H9" s="184" t="s">
        <v>346</v>
      </c>
      <c r="I9" s="140"/>
      <c r="J9" s="383"/>
      <c r="K9" s="102" t="s">
        <v>217</v>
      </c>
    </row>
    <row r="10" spans="1:11" s="102" customFormat="1" ht="13.5" customHeight="1">
      <c r="A10" s="315"/>
      <c r="B10" s="315"/>
      <c r="C10" s="315"/>
      <c r="D10" s="389" t="s">
        <v>270</v>
      </c>
      <c r="E10" s="390"/>
      <c r="F10" s="390"/>
      <c r="G10" s="286" t="s">
        <v>364</v>
      </c>
      <c r="H10" s="168"/>
      <c r="I10" s="169"/>
      <c r="J10" s="383"/>
    </row>
    <row r="11" spans="1:11" s="102" customFormat="1" ht="14.25" customHeight="1">
      <c r="A11" s="315"/>
      <c r="B11" s="315"/>
      <c r="C11" s="315"/>
      <c r="D11" s="391" t="s">
        <v>269</v>
      </c>
      <c r="E11" s="392"/>
      <c r="F11" s="392"/>
      <c r="G11" s="287" t="s">
        <v>363</v>
      </c>
      <c r="H11" s="167"/>
      <c r="I11" s="142"/>
      <c r="J11" s="99"/>
    </row>
    <row r="12" spans="1:11" s="102" customFormat="1" ht="13.5" customHeight="1">
      <c r="A12" s="338" t="s">
        <v>31</v>
      </c>
      <c r="B12" s="339"/>
      <c r="C12" s="340"/>
      <c r="D12" s="171" t="s">
        <v>271</v>
      </c>
      <c r="E12" s="393" t="s">
        <v>368</v>
      </c>
      <c r="F12" s="393"/>
      <c r="G12" s="172" t="s">
        <v>272</v>
      </c>
      <c r="H12" s="173" t="s">
        <v>273</v>
      </c>
      <c r="I12" s="186" t="s">
        <v>369</v>
      </c>
      <c r="J12" s="99"/>
    </row>
    <row r="13" spans="1:11" s="102" customFormat="1" ht="13.5" customHeight="1">
      <c r="A13" s="506" t="s">
        <v>205</v>
      </c>
      <c r="B13" s="398"/>
      <c r="C13" s="398"/>
      <c r="D13" s="398"/>
      <c r="E13" s="398"/>
      <c r="F13" s="398"/>
      <c r="G13" s="398"/>
      <c r="H13" s="398"/>
      <c r="I13" s="507"/>
      <c r="J13" s="101"/>
    </row>
    <row r="14" spans="1:11" s="102" customFormat="1" ht="14.25" customHeight="1">
      <c r="A14" s="110" t="s">
        <v>87</v>
      </c>
      <c r="B14" s="315" t="s">
        <v>86</v>
      </c>
      <c r="C14" s="315"/>
      <c r="D14" s="338"/>
      <c r="E14" s="315" t="s">
        <v>82</v>
      </c>
      <c r="F14" s="315"/>
      <c r="G14" s="110" t="s">
        <v>83</v>
      </c>
      <c r="H14" s="110" t="s">
        <v>85</v>
      </c>
      <c r="I14" s="111" t="s">
        <v>84</v>
      </c>
      <c r="J14" s="99"/>
    </row>
    <row r="15" spans="1:11" s="102" customFormat="1" ht="13.5" customHeight="1">
      <c r="A15" s="104" t="s">
        <v>26</v>
      </c>
      <c r="B15" s="398" t="s">
        <v>29</v>
      </c>
      <c r="C15" s="398"/>
      <c r="D15" s="398"/>
      <c r="E15" s="399" t="s">
        <v>27</v>
      </c>
      <c r="F15" s="400"/>
      <c r="G15" s="105" t="s">
        <v>32</v>
      </c>
      <c r="H15" s="105" t="s">
        <v>28</v>
      </c>
      <c r="I15" s="140" t="s">
        <v>1</v>
      </c>
      <c r="J15" s="383"/>
    </row>
    <row r="16" spans="1:11" s="102" customFormat="1" ht="13.5" customHeight="1">
      <c r="A16" s="385" t="s">
        <v>88</v>
      </c>
      <c r="B16" s="386" t="s">
        <v>335</v>
      </c>
      <c r="C16" s="386"/>
      <c r="D16" s="386"/>
      <c r="E16" s="387">
        <v>400</v>
      </c>
      <c r="F16" s="388"/>
      <c r="G16" s="155">
        <f t="shared" ref="G16:G24" si="0">IF(H16="","",H16/E16)</f>
        <v>235000</v>
      </c>
      <c r="H16" s="238">
        <v>94000000</v>
      </c>
      <c r="I16" s="140" t="s">
        <v>1</v>
      </c>
      <c r="J16" s="383"/>
    </row>
    <row r="17" spans="1:11" s="102" customFormat="1" ht="13.5" customHeight="1">
      <c r="A17" s="385"/>
      <c r="B17" s="378" t="s">
        <v>29</v>
      </c>
      <c r="C17" s="378"/>
      <c r="D17" s="378"/>
      <c r="E17" s="334"/>
      <c r="F17" s="335"/>
      <c r="G17" s="155" t="str">
        <f t="shared" si="0"/>
        <v/>
      </c>
      <c r="H17" s="201"/>
      <c r="I17" s="140" t="s">
        <v>1</v>
      </c>
      <c r="J17" s="383"/>
    </row>
    <row r="18" spans="1:11" s="102" customFormat="1" ht="13.5" customHeight="1">
      <c r="A18" s="385"/>
      <c r="B18" s="378" t="s">
        <v>29</v>
      </c>
      <c r="C18" s="378"/>
      <c r="D18" s="378"/>
      <c r="E18" s="334"/>
      <c r="F18" s="335"/>
      <c r="G18" s="155" t="str">
        <f t="shared" si="0"/>
        <v/>
      </c>
      <c r="H18" s="201"/>
      <c r="I18" s="140" t="s">
        <v>1</v>
      </c>
      <c r="J18" s="383"/>
    </row>
    <row r="19" spans="1:11" s="102" customFormat="1" ht="13.5" customHeight="1">
      <c r="A19" s="385"/>
      <c r="B19" s="378" t="s">
        <v>29</v>
      </c>
      <c r="C19" s="378"/>
      <c r="D19" s="378"/>
      <c r="E19" s="334" t="s">
        <v>29</v>
      </c>
      <c r="F19" s="335"/>
      <c r="G19" s="155" t="str">
        <f t="shared" si="0"/>
        <v/>
      </c>
      <c r="H19" s="201"/>
      <c r="I19" s="140" t="s">
        <v>1</v>
      </c>
      <c r="J19" s="383"/>
    </row>
    <row r="20" spans="1:11" s="102" customFormat="1">
      <c r="A20" s="385"/>
      <c r="B20" s="378" t="s">
        <v>29</v>
      </c>
      <c r="C20" s="378"/>
      <c r="D20" s="378"/>
      <c r="E20" s="334" t="s">
        <v>29</v>
      </c>
      <c r="F20" s="335"/>
      <c r="G20" s="155" t="str">
        <f t="shared" si="0"/>
        <v/>
      </c>
      <c r="H20" s="201"/>
      <c r="I20" s="140" t="s">
        <v>1</v>
      </c>
      <c r="J20" s="99"/>
    </row>
    <row r="21" spans="1:11" s="102" customFormat="1" ht="15" customHeight="1">
      <c r="A21" s="385"/>
      <c r="B21" s="378" t="s">
        <v>29</v>
      </c>
      <c r="C21" s="378"/>
      <c r="D21" s="378"/>
      <c r="E21" s="334" t="s">
        <v>29</v>
      </c>
      <c r="F21" s="335"/>
      <c r="G21" s="155" t="str">
        <f t="shared" si="0"/>
        <v/>
      </c>
      <c r="H21" s="201"/>
      <c r="I21" s="140" t="s">
        <v>1</v>
      </c>
      <c r="J21" s="99"/>
    </row>
    <row r="22" spans="1:11" s="102" customFormat="1" ht="15" customHeight="1">
      <c r="A22" s="385"/>
      <c r="B22" s="378" t="s">
        <v>29</v>
      </c>
      <c r="C22" s="378"/>
      <c r="D22" s="378"/>
      <c r="E22" s="334" t="s">
        <v>29</v>
      </c>
      <c r="F22" s="335"/>
      <c r="G22" s="155" t="str">
        <f t="shared" si="0"/>
        <v/>
      </c>
      <c r="H22" s="201"/>
      <c r="I22" s="140" t="s">
        <v>1</v>
      </c>
      <c r="J22" s="103"/>
    </row>
    <row r="23" spans="1:11" s="102" customFormat="1" ht="15" customHeight="1">
      <c r="A23" s="148"/>
      <c r="B23" s="184"/>
      <c r="C23" s="184"/>
      <c r="D23" s="184"/>
      <c r="E23" s="334" t="s">
        <v>29</v>
      </c>
      <c r="F23" s="335"/>
      <c r="G23" s="155" t="str">
        <f t="shared" si="0"/>
        <v/>
      </c>
      <c r="H23" s="201"/>
      <c r="I23" s="140"/>
      <c r="J23" s="103"/>
    </row>
    <row r="24" spans="1:11" s="102" customFormat="1" ht="15" customHeight="1">
      <c r="A24" s="148"/>
      <c r="B24" s="184"/>
      <c r="C24" s="184"/>
      <c r="D24" s="184"/>
      <c r="E24" s="334" t="s">
        <v>29</v>
      </c>
      <c r="F24" s="335"/>
      <c r="G24" s="155" t="str">
        <f t="shared" si="0"/>
        <v/>
      </c>
      <c r="H24" s="201"/>
      <c r="I24" s="140"/>
      <c r="J24" s="103"/>
    </row>
    <row r="25" spans="1:11" s="102" customFormat="1" ht="15" customHeight="1">
      <c r="A25" s="131"/>
      <c r="B25" s="340" t="s">
        <v>33</v>
      </c>
      <c r="C25" s="315"/>
      <c r="D25" s="315"/>
      <c r="E25" s="505">
        <f>IF(SUM(E16:F24)=0,"",SUM(E16:F24))</f>
        <v>400</v>
      </c>
      <c r="F25" s="505"/>
      <c r="G25" s="156">
        <f>IF(H25="","",H25/E25)</f>
        <v>235000</v>
      </c>
      <c r="H25" s="153">
        <f>IF(SUM(H16:H24)=0,"",SUM(H16:H24))</f>
        <v>94000000</v>
      </c>
      <c r="I25" s="149"/>
      <c r="J25" s="103"/>
    </row>
    <row r="26" spans="1:11" s="102" customFormat="1" ht="13.5" hidden="1" customHeight="1">
      <c r="A26" s="144"/>
      <c r="B26" s="145"/>
      <c r="C26" s="145"/>
      <c r="D26" s="145"/>
      <c r="E26" s="145"/>
      <c r="F26" s="145"/>
      <c r="G26" s="145"/>
      <c r="H26" s="145"/>
      <c r="I26" s="146"/>
      <c r="J26" s="99"/>
    </row>
    <row r="27" spans="1:11" s="102" customFormat="1">
      <c r="A27" s="138" t="s">
        <v>26</v>
      </c>
      <c r="B27" s="402" t="s">
        <v>29</v>
      </c>
      <c r="C27" s="324"/>
      <c r="D27" s="325"/>
      <c r="E27" s="403" t="s">
        <v>27</v>
      </c>
      <c r="F27" s="404"/>
      <c r="G27" s="106" t="s">
        <v>32</v>
      </c>
      <c r="H27" s="106" t="s">
        <v>28</v>
      </c>
      <c r="I27" s="140" t="s">
        <v>1</v>
      </c>
      <c r="J27" s="99"/>
      <c r="K27" s="102" t="s">
        <v>219</v>
      </c>
    </row>
    <row r="28" spans="1:11" s="102" customFormat="1" ht="13.5" customHeight="1">
      <c r="A28" s="405" t="s">
        <v>170</v>
      </c>
      <c r="B28" s="406" t="s">
        <v>336</v>
      </c>
      <c r="C28" s="386"/>
      <c r="D28" s="407"/>
      <c r="E28" s="326" t="s">
        <v>29</v>
      </c>
      <c r="F28" s="327"/>
      <c r="G28" s="155"/>
      <c r="H28" s="238">
        <v>3000000</v>
      </c>
      <c r="I28" s="140" t="s">
        <v>1</v>
      </c>
      <c r="J28" s="99"/>
    </row>
    <row r="29" spans="1:11" s="102" customFormat="1" ht="13.5" customHeight="1">
      <c r="A29" s="405"/>
      <c r="B29" s="406" t="s">
        <v>337</v>
      </c>
      <c r="C29" s="386"/>
      <c r="D29" s="407"/>
      <c r="E29" s="326"/>
      <c r="F29" s="327"/>
      <c r="G29" s="155"/>
      <c r="H29" s="238">
        <v>1500000</v>
      </c>
      <c r="I29" s="140" t="s">
        <v>1</v>
      </c>
      <c r="J29" s="99"/>
    </row>
    <row r="30" spans="1:11" s="102" customFormat="1" ht="13.5" customHeight="1">
      <c r="A30" s="405"/>
      <c r="B30" s="406" t="s">
        <v>338</v>
      </c>
      <c r="C30" s="386"/>
      <c r="D30" s="407"/>
      <c r="E30" s="326"/>
      <c r="F30" s="327"/>
      <c r="G30" s="155"/>
      <c r="H30" s="238">
        <v>1500000</v>
      </c>
      <c r="I30" s="140" t="s">
        <v>1</v>
      </c>
      <c r="J30" s="99"/>
    </row>
    <row r="31" spans="1:11" s="102" customFormat="1">
      <c r="A31" s="405"/>
      <c r="B31" s="377" t="s">
        <v>29</v>
      </c>
      <c r="C31" s="378"/>
      <c r="D31" s="379"/>
      <c r="E31" s="326"/>
      <c r="F31" s="327"/>
      <c r="G31" s="155" t="str">
        <f t="shared" ref="G31:G36" si="1">IF(H31="","",H31/E31)</f>
        <v/>
      </c>
      <c r="H31" s="201"/>
      <c r="I31" s="140" t="s">
        <v>1</v>
      </c>
      <c r="J31" s="99"/>
    </row>
    <row r="32" spans="1:11" s="102" customFormat="1">
      <c r="A32" s="405"/>
      <c r="B32" s="377" t="s">
        <v>29</v>
      </c>
      <c r="C32" s="378"/>
      <c r="D32" s="379"/>
      <c r="E32" s="326" t="s">
        <v>29</v>
      </c>
      <c r="F32" s="327"/>
      <c r="G32" s="155" t="str">
        <f t="shared" si="1"/>
        <v/>
      </c>
      <c r="H32" s="201"/>
      <c r="I32" s="140" t="s">
        <v>1</v>
      </c>
      <c r="J32" s="99"/>
    </row>
    <row r="33" spans="1:11" s="102" customFormat="1">
      <c r="A33" s="405"/>
      <c r="B33" s="377" t="s">
        <v>29</v>
      </c>
      <c r="C33" s="378"/>
      <c r="D33" s="379"/>
      <c r="E33" s="326" t="s">
        <v>29</v>
      </c>
      <c r="F33" s="327"/>
      <c r="G33" s="155" t="str">
        <f t="shared" si="1"/>
        <v/>
      </c>
      <c r="H33" s="201"/>
      <c r="I33" s="140" t="s">
        <v>1</v>
      </c>
      <c r="J33" s="99"/>
    </row>
    <row r="34" spans="1:11" s="102" customFormat="1">
      <c r="A34" s="405"/>
      <c r="B34" s="377" t="s">
        <v>29</v>
      </c>
      <c r="C34" s="378"/>
      <c r="D34" s="379"/>
      <c r="E34" s="326" t="s">
        <v>29</v>
      </c>
      <c r="F34" s="327"/>
      <c r="G34" s="155" t="str">
        <f t="shared" si="1"/>
        <v/>
      </c>
      <c r="H34" s="201"/>
      <c r="I34" s="140" t="s">
        <v>1</v>
      </c>
      <c r="J34" s="99"/>
    </row>
    <row r="35" spans="1:11" s="102" customFormat="1">
      <c r="A35" s="147"/>
      <c r="B35" s="203"/>
      <c r="C35" s="184"/>
      <c r="D35" s="204"/>
      <c r="E35" s="326" t="s">
        <v>29</v>
      </c>
      <c r="F35" s="327"/>
      <c r="G35" s="155" t="str">
        <f t="shared" si="1"/>
        <v/>
      </c>
      <c r="H35" s="201"/>
      <c r="I35" s="140"/>
      <c r="J35" s="99"/>
    </row>
    <row r="36" spans="1:11" s="102" customFormat="1">
      <c r="A36" s="147"/>
      <c r="B36" s="205"/>
      <c r="C36" s="185"/>
      <c r="D36" s="206"/>
      <c r="E36" s="326" t="s">
        <v>29</v>
      </c>
      <c r="F36" s="327"/>
      <c r="G36" s="155" t="str">
        <f t="shared" si="1"/>
        <v/>
      </c>
      <c r="H36" s="201"/>
      <c r="I36" s="140"/>
      <c r="J36" s="99"/>
    </row>
    <row r="37" spans="1:11" s="102" customFormat="1" ht="15" customHeight="1">
      <c r="A37" s="144"/>
      <c r="B37" s="336" t="s">
        <v>33</v>
      </c>
      <c r="C37" s="336"/>
      <c r="D37" s="336"/>
      <c r="E37" s="337" t="str">
        <f>IF(SUM(E28:F36)=0,"",SUM(E28:F36))</f>
        <v/>
      </c>
      <c r="F37" s="337"/>
      <c r="G37" s="156"/>
      <c r="H37" s="153">
        <f>IF(SUM(H28:H36)=0,"",SUM(H28:H36))</f>
        <v>6000000</v>
      </c>
      <c r="I37" s="149"/>
      <c r="J37" s="99"/>
    </row>
    <row r="38" spans="1:11" s="102" customFormat="1" ht="15" customHeight="1">
      <c r="A38" s="319" t="s">
        <v>164</v>
      </c>
      <c r="B38" s="319"/>
      <c r="C38" s="319"/>
      <c r="D38" s="319"/>
      <c r="E38" s="503">
        <f>IF(E37="",E25,E25+E37)</f>
        <v>400</v>
      </c>
      <c r="F38" s="504"/>
      <c r="G38" s="157">
        <f>IF(H38="","",H38/E38)</f>
        <v>250000</v>
      </c>
      <c r="H38" s="154">
        <f>IF(H37="",H25,H25+H37)</f>
        <v>100000000</v>
      </c>
      <c r="I38" s="143"/>
      <c r="J38" s="99"/>
    </row>
    <row r="39" spans="1:11" s="102" customFormat="1">
      <c r="A39" s="382" t="s">
        <v>206</v>
      </c>
      <c r="B39" s="382"/>
      <c r="C39" s="382"/>
      <c r="D39" s="382"/>
      <c r="E39" s="382"/>
      <c r="F39" s="382"/>
      <c r="G39" s="382"/>
      <c r="H39" s="382"/>
      <c r="I39" s="382"/>
      <c r="J39" s="99"/>
    </row>
    <row r="40" spans="1:11" s="102" customFormat="1">
      <c r="A40" s="319" t="s">
        <v>171</v>
      </c>
      <c r="B40" s="319"/>
      <c r="C40" s="319"/>
      <c r="D40" s="319"/>
      <c r="E40" s="319" t="s">
        <v>172</v>
      </c>
      <c r="F40" s="319"/>
      <c r="G40" s="319"/>
      <c r="H40" s="319" t="s">
        <v>173</v>
      </c>
      <c r="I40" s="319"/>
      <c r="J40" s="99"/>
    </row>
    <row r="41" spans="1:11" s="102" customFormat="1" ht="13.5" customHeight="1">
      <c r="A41" s="341"/>
      <c r="B41" s="342"/>
      <c r="C41" s="342"/>
      <c r="D41" s="343"/>
      <c r="E41" s="369" t="s">
        <v>165</v>
      </c>
      <c r="F41" s="370"/>
      <c r="G41" s="371"/>
      <c r="H41" s="341" t="s">
        <v>166</v>
      </c>
      <c r="I41" s="343"/>
      <c r="J41" s="99"/>
    </row>
    <row r="42" spans="1:11" s="102" customFormat="1" ht="13.5" customHeight="1">
      <c r="A42" s="354" t="s">
        <v>316</v>
      </c>
      <c r="B42" s="355"/>
      <c r="C42" s="355"/>
      <c r="D42" s="356"/>
      <c r="E42" s="372">
        <f>E43+E44</f>
        <v>36180000</v>
      </c>
      <c r="F42" s="373"/>
      <c r="G42" s="374"/>
      <c r="H42" s="375"/>
      <c r="I42" s="376"/>
      <c r="J42" s="99"/>
      <c r="K42" s="102" t="s">
        <v>220</v>
      </c>
    </row>
    <row r="43" spans="1:11" s="102" customFormat="1" ht="13.5" customHeight="1">
      <c r="A43" s="354" t="s">
        <v>303</v>
      </c>
      <c r="B43" s="355"/>
      <c r="C43" s="355"/>
      <c r="D43" s="356"/>
      <c r="E43" s="330">
        <v>18090000</v>
      </c>
      <c r="F43" s="331"/>
      <c r="G43" s="332"/>
      <c r="H43" s="363"/>
      <c r="I43" s="364"/>
      <c r="J43" s="99"/>
    </row>
    <row r="44" spans="1:11" s="102" customFormat="1" ht="13.5" customHeight="1">
      <c r="A44" s="354" t="s">
        <v>304</v>
      </c>
      <c r="B44" s="355"/>
      <c r="C44" s="355"/>
      <c r="D44" s="356"/>
      <c r="E44" s="330">
        <v>18090000</v>
      </c>
      <c r="F44" s="331"/>
      <c r="G44" s="332"/>
      <c r="H44" s="363"/>
      <c r="I44" s="364"/>
      <c r="J44" s="99"/>
    </row>
    <row r="45" spans="1:11" s="102" customFormat="1" ht="13.5" customHeight="1">
      <c r="A45" s="354" t="s">
        <v>167</v>
      </c>
      <c r="B45" s="355"/>
      <c r="C45" s="355"/>
      <c r="D45" s="356"/>
      <c r="E45" s="330">
        <v>0</v>
      </c>
      <c r="F45" s="331"/>
      <c r="G45" s="332"/>
      <c r="H45" s="363"/>
      <c r="I45" s="364"/>
      <c r="J45" s="99"/>
    </row>
    <row r="46" spans="1:11" s="102" customFormat="1" ht="13.5" customHeight="1">
      <c r="A46" s="354" t="s">
        <v>168</v>
      </c>
      <c r="B46" s="355"/>
      <c r="C46" s="355"/>
      <c r="D46" s="356"/>
      <c r="E46" s="330">
        <v>1000000</v>
      </c>
      <c r="F46" s="331"/>
      <c r="G46" s="332"/>
      <c r="H46" s="363"/>
      <c r="I46" s="364"/>
      <c r="J46" s="99"/>
    </row>
    <row r="47" spans="1:11" s="102" customFormat="1" ht="13.5" customHeight="1">
      <c r="A47" s="354" t="s">
        <v>305</v>
      </c>
      <c r="B47" s="355"/>
      <c r="C47" s="355"/>
      <c r="D47" s="356"/>
      <c r="E47" s="330">
        <v>62820000</v>
      </c>
      <c r="F47" s="331"/>
      <c r="G47" s="332"/>
      <c r="H47" s="285" t="s">
        <v>355</v>
      </c>
      <c r="I47" s="207"/>
      <c r="J47" s="99"/>
    </row>
    <row r="48" spans="1:11" s="102" customFormat="1" ht="13.5" customHeight="1">
      <c r="A48" s="150"/>
      <c r="B48" s="151"/>
      <c r="C48" s="151"/>
      <c r="D48" s="152"/>
      <c r="E48" s="135"/>
      <c r="F48" s="136"/>
      <c r="G48" s="137"/>
      <c r="H48" s="135"/>
      <c r="I48" s="137"/>
      <c r="J48" s="99"/>
    </row>
    <row r="49" spans="1:16" s="102" customFormat="1" ht="15" customHeight="1">
      <c r="A49" s="319" t="s">
        <v>169</v>
      </c>
      <c r="B49" s="319"/>
      <c r="C49" s="319"/>
      <c r="D49" s="319"/>
      <c r="E49" s="488">
        <f>IF(E43="","",SUM(E42+E45+E46+E47))</f>
        <v>100000000</v>
      </c>
      <c r="F49" s="489"/>
      <c r="G49" s="490"/>
      <c r="H49" s="491" t="str">
        <f>IF(H38=E49,"","←【確認】財源内訳の合計と整備費の合計が不一致")</f>
        <v/>
      </c>
      <c r="I49" s="492"/>
      <c r="J49" s="99"/>
      <c r="K49" s="102" t="s">
        <v>221</v>
      </c>
    </row>
    <row r="50" spans="1:16" s="102" customFormat="1" ht="13.5" customHeight="1">
      <c r="A50" s="367" t="s">
        <v>318</v>
      </c>
      <c r="B50" s="368"/>
      <c r="C50" s="368"/>
      <c r="D50" s="368"/>
      <c r="E50" s="368"/>
      <c r="F50" s="368"/>
      <c r="G50" s="368"/>
      <c r="H50" s="317" t="s">
        <v>329</v>
      </c>
      <c r="I50" s="318"/>
      <c r="J50" s="99"/>
      <c r="K50" s="102" t="s">
        <v>176</v>
      </c>
    </row>
    <row r="51" spans="1:16" s="102" customFormat="1" ht="13.5" customHeight="1">
      <c r="A51" s="328" t="s">
        <v>207</v>
      </c>
      <c r="B51" s="329"/>
      <c r="C51" s="329"/>
      <c r="D51" s="329"/>
      <c r="E51" s="329"/>
      <c r="F51" s="329"/>
      <c r="G51" s="329"/>
      <c r="H51" s="329"/>
      <c r="I51" s="329"/>
      <c r="J51" s="99"/>
    </row>
    <row r="52" spans="1:16" s="102" customFormat="1">
      <c r="A52" s="493"/>
      <c r="B52" s="494"/>
      <c r="C52" s="494"/>
      <c r="D52" s="494"/>
      <c r="E52" s="494"/>
      <c r="F52" s="494"/>
      <c r="G52" s="494"/>
      <c r="H52" s="494"/>
      <c r="I52" s="495"/>
      <c r="J52" s="99"/>
    </row>
    <row r="53" spans="1:16" s="102" customFormat="1">
      <c r="A53" s="496"/>
      <c r="B53" s="497"/>
      <c r="C53" s="497"/>
      <c r="D53" s="497"/>
      <c r="E53" s="497"/>
      <c r="F53" s="497"/>
      <c r="G53" s="497"/>
      <c r="H53" s="497"/>
      <c r="I53" s="498"/>
      <c r="J53" s="99"/>
    </row>
    <row r="54" spans="1:16" s="102" customFormat="1">
      <c r="A54" s="496"/>
      <c r="B54" s="497"/>
      <c r="C54" s="497"/>
      <c r="D54" s="497"/>
      <c r="E54" s="497"/>
      <c r="F54" s="497"/>
      <c r="G54" s="497"/>
      <c r="H54" s="497"/>
      <c r="I54" s="498"/>
      <c r="J54" s="99"/>
    </row>
    <row r="55" spans="1:16" s="102" customFormat="1">
      <c r="A55" s="499"/>
      <c r="B55" s="500"/>
      <c r="C55" s="500"/>
      <c r="D55" s="500"/>
      <c r="E55" s="500"/>
      <c r="F55" s="500"/>
      <c r="G55" s="500"/>
      <c r="H55" s="500"/>
      <c r="I55" s="501"/>
      <c r="J55" s="99"/>
    </row>
    <row r="56" spans="1:16" s="102" customFormat="1" ht="6" customHeight="1">
      <c r="A56" s="360"/>
      <c r="B56" s="360"/>
      <c r="C56" s="360"/>
      <c r="D56" s="360"/>
      <c r="E56" s="353"/>
      <c r="F56" s="353"/>
      <c r="G56" s="353"/>
      <c r="H56" s="353"/>
      <c r="I56" s="353"/>
      <c r="J56" s="99"/>
    </row>
    <row r="57" spans="1:16" s="102" customFormat="1">
      <c r="A57" s="109" t="s">
        <v>175</v>
      </c>
      <c r="B57" s="502" t="s">
        <v>214</v>
      </c>
      <c r="C57" s="502"/>
      <c r="D57" s="502"/>
      <c r="E57" s="502"/>
      <c r="F57" s="502"/>
      <c r="G57" s="502"/>
      <c r="H57" s="502"/>
      <c r="I57" s="502"/>
    </row>
    <row r="58" spans="1:16" s="102" customFormat="1" ht="48.75" customHeight="1">
      <c r="A58" s="226"/>
      <c r="B58" s="394"/>
      <c r="C58" s="394"/>
      <c r="D58" s="394"/>
      <c r="E58" s="394"/>
      <c r="F58" s="394"/>
      <c r="G58" s="394"/>
      <c r="H58" s="394"/>
      <c r="I58" s="394"/>
      <c r="J58" s="107"/>
      <c r="K58" s="107"/>
      <c r="L58" s="107"/>
      <c r="M58" s="107"/>
      <c r="N58" s="107"/>
      <c r="O58" s="107"/>
      <c r="P58" s="107"/>
    </row>
  </sheetData>
  <mergeCells count="103">
    <mergeCell ref="A2:I2"/>
    <mergeCell ref="A4:C4"/>
    <mergeCell ref="D4:I4"/>
    <mergeCell ref="A5:C5"/>
    <mergeCell ref="D5:G5"/>
    <mergeCell ref="H5:I5"/>
    <mergeCell ref="J8:J10"/>
    <mergeCell ref="A6:C6"/>
    <mergeCell ref="D6:G6"/>
    <mergeCell ref="H6:I6"/>
    <mergeCell ref="A7:C7"/>
    <mergeCell ref="D7:I7"/>
    <mergeCell ref="A12:C12"/>
    <mergeCell ref="A13:I13"/>
    <mergeCell ref="B14:D14"/>
    <mergeCell ref="E14:F14"/>
    <mergeCell ref="A8:C11"/>
    <mergeCell ref="D8:I8"/>
    <mergeCell ref="E9:G9"/>
    <mergeCell ref="D10:F10"/>
    <mergeCell ref="D11:F11"/>
    <mergeCell ref="E12:F12"/>
    <mergeCell ref="B15:D15"/>
    <mergeCell ref="E15:F15"/>
    <mergeCell ref="J15:J19"/>
    <mergeCell ref="A16:A22"/>
    <mergeCell ref="B16:D16"/>
    <mergeCell ref="E16:F16"/>
    <mergeCell ref="B17:D17"/>
    <mergeCell ref="E17:F17"/>
    <mergeCell ref="B18:D18"/>
    <mergeCell ref="E18:F18"/>
    <mergeCell ref="B19:D19"/>
    <mergeCell ref="E19:F19"/>
    <mergeCell ref="B20:D20"/>
    <mergeCell ref="E20:F20"/>
    <mergeCell ref="B21:D21"/>
    <mergeCell ref="E21:F21"/>
    <mergeCell ref="B22:D22"/>
    <mergeCell ref="E22:F22"/>
    <mergeCell ref="B25:D25"/>
    <mergeCell ref="E25:F25"/>
    <mergeCell ref="B27:D27"/>
    <mergeCell ref="E27:F27"/>
    <mergeCell ref="E23:F23"/>
    <mergeCell ref="E24:F24"/>
    <mergeCell ref="A28:A34"/>
    <mergeCell ref="B28:D28"/>
    <mergeCell ref="E28:F28"/>
    <mergeCell ref="B29:D29"/>
    <mergeCell ref="E29:F29"/>
    <mergeCell ref="B30:D30"/>
    <mergeCell ref="E30:F30"/>
    <mergeCell ref="B31:D31"/>
    <mergeCell ref="E31:F31"/>
    <mergeCell ref="B32:D32"/>
    <mergeCell ref="E32:F32"/>
    <mergeCell ref="B33:D33"/>
    <mergeCell ref="E33:F33"/>
    <mergeCell ref="B34:D34"/>
    <mergeCell ref="E34:F34"/>
    <mergeCell ref="B37:D37"/>
    <mergeCell ref="E37:F37"/>
    <mergeCell ref="E35:F35"/>
    <mergeCell ref="E36:F36"/>
    <mergeCell ref="A38:D38"/>
    <mergeCell ref="E38:F38"/>
    <mergeCell ref="A39:I39"/>
    <mergeCell ref="A40:D40"/>
    <mergeCell ref="E40:G40"/>
    <mergeCell ref="H40:I40"/>
    <mergeCell ref="A41:D41"/>
    <mergeCell ref="E41:G41"/>
    <mergeCell ref="H41:I41"/>
    <mergeCell ref="A42:D42"/>
    <mergeCell ref="E42:G42"/>
    <mergeCell ref="H42:I42"/>
    <mergeCell ref="A43:D43"/>
    <mergeCell ref="E43:G43"/>
    <mergeCell ref="H43:I43"/>
    <mergeCell ref="A44:D44"/>
    <mergeCell ref="E44:G44"/>
    <mergeCell ref="H44:I44"/>
    <mergeCell ref="A45:D45"/>
    <mergeCell ref="E45:G45"/>
    <mergeCell ref="H45:I45"/>
    <mergeCell ref="A46:D46"/>
    <mergeCell ref="E46:G46"/>
    <mergeCell ref="H46:I46"/>
    <mergeCell ref="A47:D47"/>
    <mergeCell ref="A49:D49"/>
    <mergeCell ref="E49:G49"/>
    <mergeCell ref="H49:I49"/>
    <mergeCell ref="E47:G47"/>
    <mergeCell ref="B58:I58"/>
    <mergeCell ref="A51:I51"/>
    <mergeCell ref="A52:I55"/>
    <mergeCell ref="A56:D56"/>
    <mergeCell ref="E56:G56"/>
    <mergeCell ref="H56:I56"/>
    <mergeCell ref="B57:I57"/>
    <mergeCell ref="A50:G50"/>
    <mergeCell ref="H50:I50"/>
  </mergeCells>
  <phoneticPr fontId="6"/>
  <dataValidations count="1">
    <dataValidation type="list" allowBlank="1" showInputMessage="1" showErrorMessage="1" sqref="H50">
      <formula1>"有,無"</formula1>
    </dataValidation>
  </dataValidations>
  <printOptions horizontalCentered="1"/>
  <pageMargins left="0.51181102362204722" right="0.51181102362204722" top="0.35433070866141736" bottom="0.35433070866141736" header="0.31496062992125984" footer="0.31496062992125984"/>
  <pageSetup paperSize="9" scale="98" orientation="portrait" blackAndWhite="1"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'管理用（このシートは削除しないでください）'!$F$3:$F$10</xm:f>
          </x14:formula1>
          <xm:sqref>E9:G9</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13</vt:i4>
      </vt:variant>
    </vt:vector>
  </HeadingPairs>
  <TitlesOfParts>
    <vt:vector size="27" baseType="lpstr">
      <vt:lpstr>第1号様式</vt:lpstr>
      <vt:lpstr>第2号様式</vt:lpstr>
      <vt:lpstr>別紙1（２）</vt:lpstr>
      <vt:lpstr>別紙2（２）</vt:lpstr>
      <vt:lpstr>第3号様式</vt:lpstr>
      <vt:lpstr>別表（３）</vt:lpstr>
      <vt:lpstr>第4号様式</vt:lpstr>
      <vt:lpstr>別紙1（４）</vt:lpstr>
      <vt:lpstr>別紙2 （４）</vt:lpstr>
      <vt:lpstr>第5号様式</vt:lpstr>
      <vt:lpstr>別表（５）</vt:lpstr>
      <vt:lpstr>第6号様式</vt:lpstr>
      <vt:lpstr>第7号様式</vt:lpstr>
      <vt:lpstr>管理用（このシートは削除しないでください）</vt:lpstr>
      <vt:lpstr>第1号様式!Print_Area</vt:lpstr>
      <vt:lpstr>第2号様式!Print_Area</vt:lpstr>
      <vt:lpstr>第3号様式!Print_Area</vt:lpstr>
      <vt:lpstr>第4号様式!Print_Area</vt:lpstr>
      <vt:lpstr>第5号様式!Print_Area</vt:lpstr>
      <vt:lpstr>第6号様式!Print_Area</vt:lpstr>
      <vt:lpstr>第7号様式!Print_Area</vt:lpstr>
      <vt:lpstr>'別紙1（２）'!Print_Area</vt:lpstr>
      <vt:lpstr>'別紙1（４）'!Print_Area</vt:lpstr>
      <vt:lpstr>'別紙2 （４）'!Print_Area</vt:lpstr>
      <vt:lpstr>'別紙2（２）'!Print_Area</vt:lpstr>
      <vt:lpstr>'別表（３）'!Print_Area</vt:lpstr>
      <vt:lpstr>'別表（５）'!Print_Area</vt:lpstr>
    </vt:vector>
  </TitlesOfParts>
  <Company>厚生労働省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補助金調書　第１号様式</dc:title>
  <dc:creator>石原 寛人(ishihara-hiroto)</dc:creator>
  <cp:lastModifiedBy>岩田智之</cp:lastModifiedBy>
  <cp:revision>2</cp:revision>
  <cp:lastPrinted>2018-02-28T06:31:23Z</cp:lastPrinted>
  <dcterms:created xsi:type="dcterms:W3CDTF">2017-10-26T07:12:00Z</dcterms:created>
  <dcterms:modified xsi:type="dcterms:W3CDTF">2018-05-29T00:25:20Z</dcterms:modified>
</cp:coreProperties>
</file>