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et5ffsv002\（保健所）生活衛生課\環境衛生\02環境衛生関係文書保管庫（営業関係）\01旅館業法\HP更新\"/>
    </mc:Choice>
  </mc:AlternateContent>
  <bookViews>
    <workbookView xWindow="0" yWindow="0" windowWidth="24000" windowHeight="9510"/>
  </bookViews>
  <sheets>
    <sheet name="DATA" sheetId="2" r:id="rId1"/>
  </sheets>
  <externalReferences>
    <externalReference r:id="rId2"/>
  </externalReferences>
  <definedNames>
    <definedName name="_xlnm.Print_Area" localSheetId="0">DATA!$A$1:$D$178</definedName>
    <definedName name="_xlnm.Print_Titles" localSheetId="0">DATA!$1:$2</definedName>
    <definedName name="tblRyoka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36" i="2"/>
  <c r="A6" i="2"/>
  <c r="A48" i="2"/>
  <c r="A121" i="2"/>
  <c r="A24" i="2"/>
  <c r="A44" i="2"/>
  <c r="A87" i="2"/>
  <c r="A85" i="2"/>
  <c r="A62" i="2"/>
  <c r="A29" i="2"/>
  <c r="A88" i="2"/>
  <c r="A13" i="2"/>
  <c r="A21" i="2"/>
  <c r="A159" i="2"/>
  <c r="A141" i="2"/>
  <c r="A120" i="2"/>
  <c r="A90" i="2"/>
  <c r="A153" i="2"/>
  <c r="A111" i="2"/>
  <c r="A47" i="2"/>
  <c r="A58" i="2"/>
  <c r="A99" i="2"/>
  <c r="A107" i="2"/>
  <c r="A143" i="2"/>
  <c r="A15" i="2"/>
  <c r="A35" i="2"/>
  <c r="A83" i="2"/>
  <c r="A97" i="2"/>
  <c r="A50" i="2"/>
  <c r="A93" i="2"/>
  <c r="A61" i="2"/>
  <c r="A157" i="2"/>
  <c r="A134" i="2"/>
  <c r="A168" i="2"/>
  <c r="A25" i="2"/>
  <c r="A7" i="2"/>
  <c r="A172" i="2"/>
  <c r="A77" i="2"/>
  <c r="A80" i="2"/>
  <c r="A57" i="2"/>
  <c r="A67" i="2"/>
  <c r="A105" i="2"/>
  <c r="A72" i="2"/>
  <c r="A171" i="2"/>
  <c r="A81" i="2"/>
  <c r="A103" i="2"/>
  <c r="A137" i="2"/>
  <c r="A69" i="2"/>
  <c r="A98" i="2"/>
  <c r="A38" i="2"/>
  <c r="A108" i="2"/>
  <c r="A148" i="2"/>
  <c r="A135" i="2"/>
  <c r="A8" i="2"/>
  <c r="A119" i="2"/>
  <c r="A53" i="2"/>
  <c r="A170" i="2"/>
  <c r="A145" i="2"/>
  <c r="A132" i="2"/>
  <c r="A64" i="2"/>
  <c r="A139" i="2"/>
  <c r="A150" i="2"/>
  <c r="A30" i="2"/>
  <c r="A116" i="2"/>
  <c r="A89" i="2"/>
  <c r="A27" i="2"/>
  <c r="A54" i="2"/>
  <c r="A162" i="2"/>
  <c r="A41" i="2"/>
  <c r="A152" i="2"/>
  <c r="A18" i="2"/>
  <c r="A76" i="2"/>
  <c r="A114" i="2"/>
  <c r="A55" i="2"/>
  <c r="A146" i="2"/>
  <c r="A82" i="2"/>
  <c r="A160" i="2"/>
  <c r="A158" i="2"/>
  <c r="A36" i="2"/>
  <c r="A127" i="2"/>
  <c r="A49" i="2"/>
  <c r="A155" i="2"/>
  <c r="A91" i="2"/>
  <c r="A149" i="2"/>
  <c r="A39" i="2"/>
  <c r="A20" i="2"/>
  <c r="A133" i="2"/>
  <c r="A112" i="2"/>
  <c r="A12" i="2"/>
  <c r="A84" i="2"/>
  <c r="A144" i="2"/>
  <c r="A22" i="2"/>
  <c r="A32" i="2"/>
  <c r="A101" i="2"/>
  <c r="A96" i="2"/>
  <c r="A34" i="2"/>
  <c r="A40" i="2"/>
  <c r="A129" i="2"/>
  <c r="A130" i="2"/>
  <c r="A164" i="2"/>
  <c r="A100" i="2"/>
  <c r="A56" i="2"/>
  <c r="A86" i="2"/>
  <c r="A16" i="2"/>
  <c r="A165" i="2"/>
  <c r="A178" i="2"/>
  <c r="A115" i="2"/>
  <c r="A95" i="2"/>
  <c r="A4" i="2"/>
  <c r="A5" i="2"/>
  <c r="A151" i="2"/>
  <c r="A19" i="2"/>
  <c r="A79" i="2"/>
  <c r="A104" i="2"/>
  <c r="A113" i="2"/>
  <c r="A154" i="2"/>
  <c r="A59" i="2"/>
  <c r="A3" i="2"/>
  <c r="A106" i="2"/>
  <c r="A46" i="2"/>
  <c r="A31" i="2"/>
  <c r="A42" i="2"/>
  <c r="A109" i="2"/>
  <c r="A92" i="2"/>
  <c r="A43" i="2"/>
  <c r="A126" i="2"/>
  <c r="A161" i="2"/>
  <c r="A131" i="2"/>
  <c r="A167" i="2"/>
  <c r="A173" i="2"/>
  <c r="A140" i="2"/>
  <c r="A65" i="2"/>
  <c r="A74" i="2"/>
  <c r="A71" i="2"/>
  <c r="A28" i="2"/>
  <c r="A156" i="2"/>
  <c r="A174" i="2"/>
  <c r="A142" i="2"/>
  <c r="A128" i="2"/>
  <c r="A125" i="2"/>
  <c r="A9" i="2"/>
  <c r="A122" i="2"/>
  <c r="A175" i="2"/>
  <c r="A123" i="2"/>
  <c r="A26" i="2"/>
  <c r="A73" i="2"/>
  <c r="A66" i="2"/>
  <c r="A60" i="2"/>
  <c r="A23" i="2"/>
  <c r="A94" i="2"/>
  <c r="A68" i="2"/>
  <c r="A138" i="2"/>
  <c r="A163" i="2"/>
  <c r="A70" i="2"/>
  <c r="A118" i="2"/>
  <c r="A166" i="2"/>
  <c r="A176" i="2"/>
  <c r="A75" i="2"/>
  <c r="A37" i="2"/>
  <c r="A117" i="2"/>
  <c r="A102" i="2"/>
  <c r="A110" i="2"/>
  <c r="A78" i="2"/>
  <c r="A33" i="2"/>
  <c r="A52" i="2"/>
  <c r="A51" i="2"/>
  <c r="A147" i="2"/>
  <c r="A177" i="2"/>
  <c r="A45" i="2"/>
  <c r="A169" i="2"/>
  <c r="A124" i="2"/>
  <c r="A63" i="2"/>
  <c r="A14" i="2"/>
  <c r="A17" i="2"/>
  <c r="A10" i="2"/>
  <c r="D142" i="2" l="1"/>
  <c r="C142" i="2"/>
  <c r="B142" i="2"/>
  <c r="C44" i="2"/>
  <c r="D44" i="2"/>
  <c r="B44" i="2"/>
  <c r="D51" i="2"/>
  <c r="C51" i="2"/>
  <c r="B51" i="2"/>
  <c r="D3" i="2"/>
  <c r="C3" i="2"/>
  <c r="B3" i="2"/>
  <c r="D178" i="2"/>
  <c r="C178" i="2"/>
  <c r="B178" i="2"/>
  <c r="B168" i="2"/>
  <c r="D168" i="2"/>
  <c r="C168" i="2"/>
  <c r="D52" i="2"/>
  <c r="C52" i="2"/>
  <c r="B52" i="2"/>
  <c r="D163" i="2"/>
  <c r="C163" i="2"/>
  <c r="B163" i="2"/>
  <c r="D9" i="2"/>
  <c r="C9" i="2"/>
  <c r="B9" i="2"/>
  <c r="D167" i="2"/>
  <c r="C167" i="2"/>
  <c r="B167" i="2"/>
  <c r="D59" i="2"/>
  <c r="C59" i="2"/>
  <c r="B59" i="2"/>
  <c r="B165" i="2"/>
  <c r="D165" i="2"/>
  <c r="C165" i="2"/>
  <c r="C32" i="2"/>
  <c r="D32" i="2"/>
  <c r="B32" i="2"/>
  <c r="D49" i="2"/>
  <c r="C49" i="2"/>
  <c r="B49" i="2"/>
  <c r="D41" i="2"/>
  <c r="C41" i="2"/>
  <c r="B41" i="2"/>
  <c r="C170" i="2"/>
  <c r="B170" i="2"/>
  <c r="D170" i="2"/>
  <c r="D81" i="2"/>
  <c r="C81" i="2"/>
  <c r="B81" i="2"/>
  <c r="D134" i="2"/>
  <c r="C134" i="2"/>
  <c r="B134" i="2"/>
  <c r="D58" i="2"/>
  <c r="C58" i="2"/>
  <c r="B58" i="2"/>
  <c r="D62" i="2"/>
  <c r="C62" i="2"/>
  <c r="B62" i="2"/>
  <c r="C122" i="2"/>
  <c r="D122" i="2"/>
  <c r="B122" i="2"/>
  <c r="C101" i="2"/>
  <c r="D101" i="2"/>
  <c r="B101" i="2"/>
  <c r="D152" i="2"/>
  <c r="B152" i="2"/>
  <c r="C152" i="2"/>
  <c r="D103" i="2"/>
  <c r="C103" i="2"/>
  <c r="B103" i="2"/>
  <c r="D29" i="2"/>
  <c r="C29" i="2"/>
  <c r="B29" i="2"/>
  <c r="D33" i="2"/>
  <c r="C33" i="2"/>
  <c r="B33" i="2"/>
  <c r="B138" i="2"/>
  <c r="D138" i="2"/>
  <c r="C138" i="2"/>
  <c r="D125" i="2"/>
  <c r="C125" i="2"/>
  <c r="B125" i="2"/>
  <c r="C131" i="2"/>
  <c r="D131" i="2"/>
  <c r="B131" i="2"/>
  <c r="D154" i="2"/>
  <c r="C154" i="2"/>
  <c r="B154" i="2"/>
  <c r="D16" i="2"/>
  <c r="C16" i="2"/>
  <c r="B16" i="2"/>
  <c r="D22" i="2"/>
  <c r="C22" i="2"/>
  <c r="B22" i="2"/>
  <c r="D127" i="2"/>
  <c r="C127" i="2"/>
  <c r="B127" i="2"/>
  <c r="D162" i="2"/>
  <c r="C162" i="2"/>
  <c r="B162" i="2"/>
  <c r="B53" i="2"/>
  <c r="D53" i="2"/>
  <c r="C53" i="2"/>
  <c r="D171" i="2"/>
  <c r="C171" i="2"/>
  <c r="B171" i="2"/>
  <c r="D157" i="2"/>
  <c r="C157" i="2"/>
  <c r="B157" i="2"/>
  <c r="D47" i="2"/>
  <c r="C47" i="2"/>
  <c r="B47" i="2"/>
  <c r="D85" i="2"/>
  <c r="C85" i="2"/>
  <c r="B85" i="2"/>
  <c r="B126" i="2"/>
  <c r="D126" i="2"/>
  <c r="C126" i="2"/>
  <c r="D27" i="2"/>
  <c r="C27" i="2"/>
  <c r="B27" i="2"/>
  <c r="D70" i="2"/>
  <c r="C70" i="2"/>
  <c r="B70" i="2"/>
  <c r="D173" i="2"/>
  <c r="B173" i="2"/>
  <c r="C173" i="2"/>
  <c r="D155" i="2"/>
  <c r="C155" i="2"/>
  <c r="B155" i="2"/>
  <c r="D145" i="2"/>
  <c r="C145" i="2"/>
  <c r="B145" i="2"/>
  <c r="D99" i="2"/>
  <c r="C99" i="2"/>
  <c r="B99" i="2"/>
  <c r="D10" i="2"/>
  <c r="C10" i="2"/>
  <c r="B10" i="2"/>
  <c r="D78" i="2"/>
  <c r="C78" i="2"/>
  <c r="B78" i="2"/>
  <c r="D68" i="2"/>
  <c r="C68" i="2"/>
  <c r="B68" i="2"/>
  <c r="B128" i="2"/>
  <c r="D128" i="2"/>
  <c r="C128" i="2"/>
  <c r="D161" i="2"/>
  <c r="C161" i="2"/>
  <c r="B161" i="2"/>
  <c r="C113" i="2"/>
  <c r="B113" i="2"/>
  <c r="D113" i="2"/>
  <c r="D86" i="2"/>
  <c r="C86" i="2"/>
  <c r="B86" i="2"/>
  <c r="B144" i="2"/>
  <c r="D144" i="2"/>
  <c r="C144" i="2"/>
  <c r="D36" i="2"/>
  <c r="C36" i="2"/>
  <c r="B36" i="2"/>
  <c r="D54" i="2"/>
  <c r="C54" i="2"/>
  <c r="B54" i="2"/>
  <c r="D119" i="2"/>
  <c r="C119" i="2"/>
  <c r="B119" i="2"/>
  <c r="D72" i="2"/>
  <c r="C72" i="2"/>
  <c r="B72" i="2"/>
  <c r="D61" i="2"/>
  <c r="C61" i="2"/>
  <c r="B61" i="2"/>
  <c r="D111" i="2"/>
  <c r="B111" i="2"/>
  <c r="C111" i="2"/>
  <c r="B87" i="2"/>
  <c r="D87" i="2"/>
  <c r="C87" i="2"/>
  <c r="D94" i="2"/>
  <c r="C94" i="2"/>
  <c r="B94" i="2"/>
  <c r="B93" i="2"/>
  <c r="D93" i="2"/>
  <c r="C93" i="2"/>
  <c r="D17" i="2"/>
  <c r="C17" i="2"/>
  <c r="B17" i="2"/>
  <c r="D56" i="2"/>
  <c r="C56" i="2"/>
  <c r="B56" i="2"/>
  <c r="D8" i="2"/>
  <c r="C8" i="2"/>
  <c r="B8" i="2"/>
  <c r="B102" i="2"/>
  <c r="D102" i="2"/>
  <c r="C102" i="2"/>
  <c r="D79" i="2"/>
  <c r="C79" i="2"/>
  <c r="B79" i="2"/>
  <c r="D67" i="2"/>
  <c r="C67" i="2"/>
  <c r="B67" i="2"/>
  <c r="D63" i="2"/>
  <c r="C63" i="2"/>
  <c r="B63" i="2"/>
  <c r="B92" i="2"/>
  <c r="C92" i="2"/>
  <c r="D92" i="2"/>
  <c r="D148" i="2"/>
  <c r="C148" i="2"/>
  <c r="B148" i="2"/>
  <c r="D97" i="2"/>
  <c r="C97" i="2"/>
  <c r="B97" i="2"/>
  <c r="B120" i="2"/>
  <c r="D120" i="2"/>
  <c r="C120" i="2"/>
  <c r="D121" i="2"/>
  <c r="C121" i="2"/>
  <c r="B121" i="2"/>
  <c r="D124" i="2"/>
  <c r="C124" i="2"/>
  <c r="B124" i="2"/>
  <c r="D37" i="2"/>
  <c r="C37" i="2"/>
  <c r="B37" i="2"/>
  <c r="D66" i="2"/>
  <c r="C66" i="2"/>
  <c r="B66" i="2"/>
  <c r="D28" i="2"/>
  <c r="C28" i="2"/>
  <c r="B28" i="2"/>
  <c r="D109" i="2"/>
  <c r="C109" i="2"/>
  <c r="B109" i="2"/>
  <c r="D151" i="2"/>
  <c r="C151" i="2"/>
  <c r="B151" i="2"/>
  <c r="D130" i="2"/>
  <c r="C130" i="2"/>
  <c r="B130" i="2"/>
  <c r="D133" i="2"/>
  <c r="C133" i="2"/>
  <c r="B133" i="2"/>
  <c r="B146" i="2"/>
  <c r="D146" i="2"/>
  <c r="C146" i="2"/>
  <c r="D30" i="2"/>
  <c r="C30" i="2"/>
  <c r="B30" i="2"/>
  <c r="B108" i="2"/>
  <c r="D108" i="2"/>
  <c r="C108" i="2"/>
  <c r="D80" i="2"/>
  <c r="C80" i="2"/>
  <c r="B80" i="2"/>
  <c r="D83" i="2"/>
  <c r="C83" i="2"/>
  <c r="B83" i="2"/>
  <c r="B141" i="2"/>
  <c r="D141" i="2"/>
  <c r="C141" i="2"/>
  <c r="D48" i="2"/>
  <c r="C48" i="2"/>
  <c r="B48" i="2"/>
  <c r="D158" i="2"/>
  <c r="C158" i="2"/>
  <c r="B158" i="2"/>
  <c r="D43" i="2"/>
  <c r="C43" i="2"/>
  <c r="B43" i="2"/>
  <c r="D12" i="2"/>
  <c r="C12" i="2"/>
  <c r="B12" i="2"/>
  <c r="B90" i="2"/>
  <c r="D90" i="2"/>
  <c r="C90" i="2"/>
  <c r="D60" i="2"/>
  <c r="C60" i="2"/>
  <c r="B60" i="2"/>
  <c r="D116" i="2"/>
  <c r="C116" i="2"/>
  <c r="B116" i="2"/>
  <c r="D169" i="2"/>
  <c r="C169" i="2"/>
  <c r="B169" i="2"/>
  <c r="D75" i="2"/>
  <c r="C75" i="2"/>
  <c r="B75" i="2"/>
  <c r="D73" i="2"/>
  <c r="C73" i="2"/>
  <c r="B73" i="2"/>
  <c r="B71" i="2"/>
  <c r="D71" i="2"/>
  <c r="C71" i="2"/>
  <c r="D42" i="2"/>
  <c r="C42" i="2"/>
  <c r="B42" i="2"/>
  <c r="B5" i="2"/>
  <c r="D5" i="2"/>
  <c r="C5" i="2"/>
  <c r="D129" i="2"/>
  <c r="C129" i="2"/>
  <c r="B129" i="2"/>
  <c r="D20" i="2"/>
  <c r="C20" i="2"/>
  <c r="B20" i="2"/>
  <c r="D55" i="2"/>
  <c r="C55" i="2"/>
  <c r="B55" i="2"/>
  <c r="D150" i="2"/>
  <c r="B150" i="2"/>
  <c r="C150" i="2"/>
  <c r="D38" i="2"/>
  <c r="C38" i="2"/>
  <c r="B38" i="2"/>
  <c r="D77" i="2"/>
  <c r="C77" i="2"/>
  <c r="B77" i="2"/>
  <c r="B35" i="2"/>
  <c r="D35" i="2"/>
  <c r="C35" i="2"/>
  <c r="B159" i="2"/>
  <c r="D159" i="2"/>
  <c r="C159" i="2"/>
  <c r="D6" i="2"/>
  <c r="C6" i="2"/>
  <c r="B6" i="2"/>
  <c r="D110" i="2"/>
  <c r="C110" i="2"/>
  <c r="B110" i="2"/>
  <c r="B105" i="2"/>
  <c r="D105" i="2"/>
  <c r="C105" i="2"/>
  <c r="B174" i="2"/>
  <c r="D174" i="2"/>
  <c r="C174" i="2"/>
  <c r="D160" i="2"/>
  <c r="C160" i="2"/>
  <c r="B160" i="2"/>
  <c r="D135" i="2"/>
  <c r="B135" i="2"/>
  <c r="C135" i="2"/>
  <c r="D24" i="2"/>
  <c r="C24" i="2"/>
  <c r="B24" i="2"/>
  <c r="B156" i="2"/>
  <c r="D156" i="2"/>
  <c r="C156" i="2"/>
  <c r="D82" i="2"/>
  <c r="C82" i="2"/>
  <c r="B82" i="2"/>
  <c r="D57" i="2"/>
  <c r="C57" i="2"/>
  <c r="B57" i="2"/>
  <c r="D45" i="2"/>
  <c r="C45" i="2"/>
  <c r="B45" i="2"/>
  <c r="D176" i="2"/>
  <c r="C176" i="2"/>
  <c r="B176" i="2"/>
  <c r="D26" i="2"/>
  <c r="C26" i="2"/>
  <c r="B26" i="2"/>
  <c r="C74" i="2"/>
  <c r="D74" i="2"/>
  <c r="B74" i="2"/>
  <c r="D31" i="2"/>
  <c r="C31" i="2"/>
  <c r="B31" i="2"/>
  <c r="D4" i="2"/>
  <c r="C4" i="2"/>
  <c r="B4" i="2"/>
  <c r="D40" i="2"/>
  <c r="C40" i="2"/>
  <c r="B40" i="2"/>
  <c r="D39" i="2"/>
  <c r="C39" i="2"/>
  <c r="B39" i="2"/>
  <c r="B114" i="2"/>
  <c r="D114" i="2"/>
  <c r="C114" i="2"/>
  <c r="D139" i="2"/>
  <c r="C139" i="2"/>
  <c r="B139" i="2"/>
  <c r="D98" i="2"/>
  <c r="C98" i="2"/>
  <c r="B98" i="2"/>
  <c r="D172" i="2"/>
  <c r="C172" i="2"/>
  <c r="B172" i="2"/>
  <c r="D15" i="2"/>
  <c r="C15" i="2"/>
  <c r="B15" i="2"/>
  <c r="D21" i="2"/>
  <c r="C21" i="2"/>
  <c r="B21" i="2"/>
  <c r="D136" i="2"/>
  <c r="C136" i="2"/>
  <c r="B136" i="2"/>
  <c r="D104" i="2"/>
  <c r="C104" i="2"/>
  <c r="B104" i="2"/>
  <c r="B153" i="2"/>
  <c r="D153" i="2"/>
  <c r="C153" i="2"/>
  <c r="B23" i="2"/>
  <c r="D23" i="2"/>
  <c r="C23" i="2"/>
  <c r="D50" i="2"/>
  <c r="C50" i="2"/>
  <c r="B50" i="2"/>
  <c r="B117" i="2"/>
  <c r="D117" i="2"/>
  <c r="C117" i="2"/>
  <c r="C164" i="2"/>
  <c r="D164" i="2"/>
  <c r="B164" i="2"/>
  <c r="D177" i="2"/>
  <c r="B177" i="2"/>
  <c r="C177" i="2"/>
  <c r="D166" i="2"/>
  <c r="C166" i="2"/>
  <c r="B166" i="2"/>
  <c r="D123" i="2"/>
  <c r="B123" i="2"/>
  <c r="C123" i="2"/>
  <c r="D65" i="2"/>
  <c r="C65" i="2"/>
  <c r="B65" i="2"/>
  <c r="D46" i="2"/>
  <c r="C46" i="2"/>
  <c r="B46" i="2"/>
  <c r="C95" i="2"/>
  <c r="D95" i="2"/>
  <c r="B95" i="2"/>
  <c r="D34" i="2"/>
  <c r="C34" i="2"/>
  <c r="B34" i="2"/>
  <c r="C149" i="2"/>
  <c r="B149" i="2"/>
  <c r="D149" i="2"/>
  <c r="D76" i="2"/>
  <c r="C76" i="2"/>
  <c r="B76" i="2"/>
  <c r="D64" i="2"/>
  <c r="C64" i="2"/>
  <c r="B64" i="2"/>
  <c r="D69" i="2"/>
  <c r="C69" i="2"/>
  <c r="B69" i="2"/>
  <c r="D7" i="2"/>
  <c r="C7" i="2"/>
  <c r="B7" i="2"/>
  <c r="D143" i="2"/>
  <c r="C143" i="2"/>
  <c r="B143" i="2"/>
  <c r="D13" i="2"/>
  <c r="C13" i="2"/>
  <c r="B13" i="2"/>
  <c r="D11" i="2"/>
  <c r="C11" i="2"/>
  <c r="B11" i="2"/>
  <c r="D84" i="2"/>
  <c r="C84" i="2"/>
  <c r="B84" i="2"/>
  <c r="C14" i="2"/>
  <c r="D14" i="2"/>
  <c r="B14" i="2"/>
  <c r="D100" i="2"/>
  <c r="C100" i="2"/>
  <c r="B100" i="2"/>
  <c r="D89" i="2"/>
  <c r="C89" i="2"/>
  <c r="B89" i="2"/>
  <c r="D19" i="2"/>
  <c r="C19" i="2"/>
  <c r="B19" i="2"/>
  <c r="D112" i="2"/>
  <c r="C112" i="2"/>
  <c r="B112" i="2"/>
  <c r="D147" i="2"/>
  <c r="C147" i="2"/>
  <c r="B147" i="2"/>
  <c r="D118" i="2"/>
  <c r="C118" i="2"/>
  <c r="B118" i="2"/>
  <c r="D175" i="2"/>
  <c r="C175" i="2"/>
  <c r="B175" i="2"/>
  <c r="D140" i="2"/>
  <c r="C140" i="2"/>
  <c r="B140" i="2"/>
  <c r="D106" i="2"/>
  <c r="C106" i="2"/>
  <c r="B106" i="2"/>
  <c r="D115" i="2"/>
  <c r="C115" i="2"/>
  <c r="B115" i="2"/>
  <c r="D96" i="2"/>
  <c r="B96" i="2"/>
  <c r="C96" i="2"/>
  <c r="D91" i="2"/>
  <c r="C91" i="2"/>
  <c r="B91" i="2"/>
  <c r="D18" i="2"/>
  <c r="C18" i="2"/>
  <c r="B18" i="2"/>
  <c r="B132" i="2"/>
  <c r="D132" i="2"/>
  <c r="C132" i="2"/>
  <c r="B137" i="2"/>
  <c r="C137" i="2"/>
  <c r="D137" i="2"/>
  <c r="D25" i="2"/>
  <c r="C25" i="2"/>
  <c r="B25" i="2"/>
  <c r="D107" i="2"/>
  <c r="B107" i="2"/>
  <c r="C107" i="2"/>
  <c r="D88" i="2"/>
  <c r="C88" i="2"/>
  <c r="B88" i="2"/>
</calcChain>
</file>

<file path=xl/sharedStrings.xml><?xml version="1.0" encoding="utf-8"?>
<sst xmlns="http://schemas.openxmlformats.org/spreadsheetml/2006/main" count="5" uniqueCount="5">
  <si>
    <t>区分</t>
  </si>
  <si>
    <t>施設名</t>
    <rPh sb="0" eb="1">
      <t>シセツ</t>
    </rPh>
    <rPh sb="1" eb="2">
      <t>メイ</t>
    </rPh>
    <phoneticPr fontId="2"/>
  </si>
  <si>
    <t>No</t>
  </si>
  <si>
    <t>所在地</t>
  </si>
  <si>
    <t>簡易宿所営業許可施設一覧(令和７年１０月３１日現在）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</si>
</sst>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2" xfId="1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11" xfId="2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5;&#31777;&#26131;&#23487;&#25152;&#21942;&#26989;&#26045;&#35373;&#19968;&#35239;&#65288;&#33258;&#21205;&#26356;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 (2)"/>
    </sheetNames>
    <sheetDataSet>
      <sheetData sheetId="0"/>
      <sheetData sheetId="1">
        <row r="3">
          <cell r="A3">
            <v>1</v>
          </cell>
          <cell r="B3">
            <v>4</v>
          </cell>
          <cell r="C3" t="str">
            <v>簡易宿所</v>
          </cell>
          <cell r="D3" t="str">
            <v>オタロビレッジ</v>
          </cell>
          <cell r="E3" t="str">
            <v>星野町12-37</v>
          </cell>
        </row>
        <row r="4">
          <cell r="A4">
            <v>2</v>
          </cell>
          <cell r="B4">
            <v>5</v>
          </cell>
          <cell r="C4" t="str">
            <v>簡易宿所</v>
          </cell>
          <cell r="D4" t="str">
            <v>オタロビレッジ</v>
          </cell>
          <cell r="E4" t="str">
            <v>星野町12-37</v>
          </cell>
        </row>
        <row r="5">
          <cell r="A5" t="str">
            <v/>
          </cell>
          <cell r="B5">
            <v>10</v>
          </cell>
          <cell r="C5" t="str">
            <v>旅館・ホテル</v>
          </cell>
          <cell r="D5" t="str">
            <v>ホテル　花水木</v>
          </cell>
          <cell r="E5" t="str">
            <v>銭函1-28-30</v>
          </cell>
        </row>
        <row r="6">
          <cell r="A6">
            <v>3</v>
          </cell>
          <cell r="B6">
            <v>15</v>
          </cell>
          <cell r="C6" t="str">
            <v>簡易宿所</v>
          </cell>
          <cell r="D6" t="str">
            <v>ノースウェーブ</v>
          </cell>
          <cell r="E6" t="str">
            <v>銭函1-32-22､銭函1-31-1</v>
          </cell>
        </row>
        <row r="7">
          <cell r="A7">
            <v>4</v>
          </cell>
          <cell r="B7">
            <v>18</v>
          </cell>
          <cell r="C7" t="str">
            <v>簡易宿所</v>
          </cell>
          <cell r="D7" t="str">
            <v>銭函HOUSE</v>
          </cell>
          <cell r="E7" t="str">
            <v>銭函2-2-3</v>
          </cell>
        </row>
        <row r="8">
          <cell r="A8">
            <v>5</v>
          </cell>
          <cell r="B8">
            <v>20</v>
          </cell>
          <cell r="C8" t="str">
            <v>簡易宿所</v>
          </cell>
          <cell r="D8" t="str">
            <v>オーシャンフロント　ひかり</v>
          </cell>
          <cell r="E8" t="str">
            <v>銭函2-6-1</v>
          </cell>
        </row>
        <row r="9">
          <cell r="A9">
            <v>6</v>
          </cell>
          <cell r="B9">
            <v>30</v>
          </cell>
          <cell r="C9" t="str">
            <v>簡易宿所</v>
          </cell>
          <cell r="D9" t="str">
            <v>民宿まつよ</v>
          </cell>
          <cell r="E9" t="str">
            <v>銭函2-13-16</v>
          </cell>
        </row>
        <row r="10">
          <cell r="A10">
            <v>7</v>
          </cell>
          <cell r="B10">
            <v>40</v>
          </cell>
          <cell r="C10" t="str">
            <v>簡易宿所</v>
          </cell>
          <cell r="D10" t="str">
            <v>旅館民宿　慶正</v>
          </cell>
          <cell r="E10" t="str">
            <v>銭函2-19-5</v>
          </cell>
        </row>
        <row r="11">
          <cell r="A11" t="str">
            <v/>
          </cell>
          <cell r="B11">
            <v>50</v>
          </cell>
          <cell r="C11" t="str">
            <v>旅館・ホテル</v>
          </cell>
          <cell r="D11" t="str">
            <v>旅館民宿　慶正</v>
          </cell>
          <cell r="E11" t="str">
            <v>銭函2-20-15</v>
          </cell>
        </row>
        <row r="12">
          <cell r="A12">
            <v>8</v>
          </cell>
          <cell r="B12">
            <v>55</v>
          </cell>
          <cell r="C12" t="str">
            <v>簡易宿所</v>
          </cell>
          <cell r="D12" t="str">
            <v>Ｕｎａｂａｒａ　Ｓｔａｔｉｏｎ</v>
          </cell>
          <cell r="E12" t="str">
            <v>銭函2-38-11</v>
          </cell>
        </row>
        <row r="13">
          <cell r="A13">
            <v>9</v>
          </cell>
          <cell r="B13">
            <v>60</v>
          </cell>
          <cell r="C13" t="str">
            <v>簡易宿所</v>
          </cell>
          <cell r="D13" t="str">
            <v>輪屋’ｓ　Ｐｌａｃｅ－Ｚｅｎｉｂａｋｏ</v>
          </cell>
          <cell r="E13" t="str">
            <v>銭函3-3-11</v>
          </cell>
        </row>
        <row r="14">
          <cell r="A14">
            <v>10</v>
          </cell>
          <cell r="B14">
            <v>65</v>
          </cell>
          <cell r="C14" t="str">
            <v>簡易宿所</v>
          </cell>
          <cell r="D14" t="str">
            <v>ヴィラ　ゼニバコ</v>
          </cell>
          <cell r="E14" t="str">
            <v>銭函3-5-11</v>
          </cell>
        </row>
        <row r="15">
          <cell r="A15">
            <v>11</v>
          </cell>
          <cell r="B15">
            <v>70</v>
          </cell>
          <cell r="C15" t="str">
            <v>簡易宿所</v>
          </cell>
          <cell r="D15" t="str">
            <v>遊・民宿小さな旅の博物館</v>
          </cell>
          <cell r="E15" t="str">
            <v>銭函3-23-217</v>
          </cell>
        </row>
        <row r="16">
          <cell r="A16">
            <v>12</v>
          </cell>
          <cell r="B16">
            <v>75</v>
          </cell>
          <cell r="C16" t="str">
            <v>簡易宿所</v>
          </cell>
          <cell r="D16" t="str">
            <v>ＨＺ　ＨＯＵＳＥ</v>
          </cell>
          <cell r="E16" t="str">
            <v>銭函3-183-5</v>
          </cell>
        </row>
        <row r="17">
          <cell r="A17" t="str">
            <v/>
          </cell>
          <cell r="B17">
            <v>80</v>
          </cell>
          <cell r="C17" t="str">
            <v>旅館・ホテル</v>
          </cell>
          <cell r="D17" t="str">
            <v>ホテルルナコースト</v>
          </cell>
          <cell r="E17" t="str">
            <v>銭函3-396</v>
          </cell>
        </row>
        <row r="18">
          <cell r="A18" t="str">
            <v/>
          </cell>
          <cell r="B18">
            <v>90</v>
          </cell>
          <cell r="C18" t="str">
            <v>旅館・ホテル</v>
          </cell>
          <cell r="D18" t="str">
            <v>ＨＯＴＥＬ　ＡＴＬＡＮＴＩＳ　小樽店</v>
          </cell>
          <cell r="E18" t="str">
            <v>銭函3-508-6</v>
          </cell>
        </row>
        <row r="19">
          <cell r="A19">
            <v>13</v>
          </cell>
          <cell r="B19">
            <v>95</v>
          </cell>
          <cell r="C19" t="str">
            <v>簡易宿所</v>
          </cell>
          <cell r="D19" t="str">
            <v>ＯＨＡＮＡ</v>
          </cell>
          <cell r="E19" t="str">
            <v>見晴町4-34</v>
          </cell>
        </row>
        <row r="20">
          <cell r="A20">
            <v>14</v>
          </cell>
          <cell r="B20">
            <v>100</v>
          </cell>
          <cell r="C20" t="str">
            <v>簡易宿所</v>
          </cell>
          <cell r="D20" t="str">
            <v>Ｚ　ＨＯＵＳＥ</v>
          </cell>
          <cell r="E20" t="str">
            <v>見晴町14-8</v>
          </cell>
        </row>
        <row r="21">
          <cell r="A21">
            <v>15</v>
          </cell>
          <cell r="B21">
            <v>101</v>
          </cell>
          <cell r="C21" t="str">
            <v>簡易宿所</v>
          </cell>
          <cell r="D21" t="str">
            <v>山郷</v>
          </cell>
          <cell r="E21" t="str">
            <v>春香町2-13</v>
          </cell>
        </row>
        <row r="22">
          <cell r="A22">
            <v>16</v>
          </cell>
          <cell r="B22">
            <v>102</v>
          </cell>
          <cell r="C22" t="str">
            <v>簡易宿所</v>
          </cell>
          <cell r="D22" t="str">
            <v>山郷　宇　Ｖｉｌｌａ　ＳＯＲＡ</v>
          </cell>
          <cell r="E22" t="str">
            <v>春香町358-9</v>
          </cell>
        </row>
        <row r="23">
          <cell r="A23">
            <v>17</v>
          </cell>
          <cell r="B23">
            <v>103</v>
          </cell>
          <cell r="C23" t="str">
            <v>簡易宿所</v>
          </cell>
          <cell r="D23" t="str">
            <v>山郷　地　Ｖｉｌｌａ　ＳＩＲ</v>
          </cell>
          <cell r="E23" t="str">
            <v>春香町358-9</v>
          </cell>
        </row>
        <row r="24">
          <cell r="A24">
            <v>18</v>
          </cell>
          <cell r="B24">
            <v>104</v>
          </cell>
          <cell r="C24" t="str">
            <v>簡易宿所</v>
          </cell>
          <cell r="D24" t="str">
            <v>山郷　和　Ｖｉｌｌａ　ＮＡＧＯ</v>
          </cell>
          <cell r="E24" t="str">
            <v>春香町358-9</v>
          </cell>
        </row>
        <row r="25">
          <cell r="A25">
            <v>19</v>
          </cell>
          <cell r="B25">
            <v>105</v>
          </cell>
          <cell r="C25" t="str">
            <v>簡易宿所</v>
          </cell>
          <cell r="D25" t="str">
            <v>Ｎａｔｕｒｅ　Ｈｏｕｓｅ　１</v>
          </cell>
          <cell r="E25" t="str">
            <v>春香町363-24</v>
          </cell>
        </row>
        <row r="26">
          <cell r="A26">
            <v>20</v>
          </cell>
          <cell r="B26">
            <v>106</v>
          </cell>
          <cell r="C26" t="str">
            <v>簡易宿所</v>
          </cell>
          <cell r="D26" t="str">
            <v>ゲストハウスＫＡＫＡ</v>
          </cell>
          <cell r="E26" t="str">
            <v>春香町361-1</v>
          </cell>
        </row>
        <row r="27">
          <cell r="A27">
            <v>21</v>
          </cell>
          <cell r="B27">
            <v>110</v>
          </cell>
          <cell r="C27" t="str">
            <v>簡易宿所</v>
          </cell>
          <cell r="D27" t="str">
            <v>Ｇｏｏｄ ｖｉｅｗ Ｈａｒｉｕｓｕ</v>
          </cell>
          <cell r="E27" t="str">
            <v>張碓町275</v>
          </cell>
        </row>
        <row r="28">
          <cell r="A28" t="str">
            <v/>
          </cell>
          <cell r="B28">
            <v>120</v>
          </cell>
          <cell r="C28" t="str">
            <v>旅館・ホテル</v>
          </cell>
          <cell r="D28" t="str">
            <v>ローズヴィラ</v>
          </cell>
          <cell r="E28" t="str">
            <v>張碓町420-22</v>
          </cell>
        </row>
        <row r="29">
          <cell r="A29">
            <v>22</v>
          </cell>
          <cell r="B29">
            <v>130</v>
          </cell>
          <cell r="C29" t="str">
            <v>簡易宿所</v>
          </cell>
          <cell r="D29" t="str">
            <v>ログビレッヂホテル張碓</v>
          </cell>
          <cell r="E29" t="str">
            <v>張碓町238-2</v>
          </cell>
        </row>
        <row r="30">
          <cell r="A30" t="str">
            <v/>
          </cell>
          <cell r="B30">
            <v>150</v>
          </cell>
          <cell r="C30" t="str">
            <v>旅館・ホテル</v>
          </cell>
          <cell r="D30" t="str">
            <v>ホテルペリーゴール</v>
          </cell>
          <cell r="E30" t="str">
            <v>張碓町344</v>
          </cell>
        </row>
        <row r="31">
          <cell r="A31" t="str">
            <v/>
          </cell>
          <cell r="B31">
            <v>175</v>
          </cell>
          <cell r="C31" t="str">
            <v>旅館・ホテル</v>
          </cell>
          <cell r="D31" t="str">
            <v>ブルーホテル　凪</v>
          </cell>
          <cell r="E31" t="str">
            <v>張碓町495-28</v>
          </cell>
        </row>
        <row r="32">
          <cell r="A32">
            <v>23</v>
          </cell>
          <cell r="B32">
            <v>185</v>
          </cell>
          <cell r="C32" t="str">
            <v>簡易宿所</v>
          </cell>
          <cell r="D32" t="str">
            <v>Ｃｏｓｍｏｓ　Ｂｌａｎｃ</v>
          </cell>
          <cell r="E32" t="str">
            <v>朝里1-2-12</v>
          </cell>
        </row>
        <row r="33">
          <cell r="A33">
            <v>24</v>
          </cell>
          <cell r="B33">
            <v>190</v>
          </cell>
          <cell r="C33" t="str">
            <v>簡易宿所</v>
          </cell>
          <cell r="D33" t="str">
            <v>Ｇｕｅｓｔ　Ｈｏｕｓｅ　ＫＯＯＫＡＩ</v>
          </cell>
          <cell r="E33" t="str">
            <v>朝里4-6-8</v>
          </cell>
        </row>
        <row r="34">
          <cell r="A34">
            <v>25</v>
          </cell>
          <cell r="B34">
            <v>195</v>
          </cell>
          <cell r="C34" t="str">
            <v>簡易宿所</v>
          </cell>
          <cell r="D34" t="str">
            <v>フレンドホーム</v>
          </cell>
          <cell r="E34" t="str">
            <v>新光1-29-8</v>
          </cell>
        </row>
        <row r="35">
          <cell r="A35">
            <v>26</v>
          </cell>
          <cell r="B35">
            <v>200</v>
          </cell>
          <cell r="C35" t="str">
            <v>簡易宿所</v>
          </cell>
          <cell r="D35" t="str">
            <v>小樽たび宿　琥珀</v>
          </cell>
          <cell r="E35" t="str">
            <v>新光3-33-18</v>
          </cell>
        </row>
        <row r="36">
          <cell r="A36">
            <v>27</v>
          </cell>
          <cell r="B36">
            <v>210</v>
          </cell>
          <cell r="C36" t="str">
            <v>簡易宿所</v>
          </cell>
          <cell r="D36" t="str">
            <v>リバーサイドハウス</v>
          </cell>
          <cell r="E36" t="str">
            <v>新光5-4-19</v>
          </cell>
        </row>
        <row r="37">
          <cell r="A37">
            <v>28</v>
          </cell>
          <cell r="B37">
            <v>215</v>
          </cell>
          <cell r="C37" t="str">
            <v>簡易宿所</v>
          </cell>
          <cell r="D37" t="str">
            <v>客舎朝里</v>
          </cell>
          <cell r="E37" t="str">
            <v>新光5-5-5</v>
          </cell>
        </row>
        <row r="38">
          <cell r="A38" t="str">
            <v/>
          </cell>
          <cell r="B38">
            <v>220</v>
          </cell>
          <cell r="C38" t="str">
            <v>旅館・ホテル</v>
          </cell>
          <cell r="D38" t="str">
            <v>温泉宏楽園</v>
          </cell>
          <cell r="E38" t="str">
            <v>新光5-23-1</v>
          </cell>
        </row>
        <row r="39">
          <cell r="A39">
            <v>29</v>
          </cell>
          <cell r="B39">
            <v>240</v>
          </cell>
          <cell r="C39" t="str">
            <v>簡易宿所</v>
          </cell>
          <cell r="D39" t="str">
            <v>ログペンションパインハウス</v>
          </cell>
          <cell r="E39" t="str">
            <v>新光5-40-5</v>
          </cell>
        </row>
        <row r="40">
          <cell r="A40">
            <v>30</v>
          </cell>
          <cell r="B40">
            <v>250</v>
          </cell>
          <cell r="C40" t="str">
            <v>簡易宿所</v>
          </cell>
          <cell r="D40" t="str">
            <v>Ｎａｔｕｒｅ　Ｎｅｓｔ</v>
          </cell>
          <cell r="E40" t="str">
            <v>朝里川温泉1-227</v>
          </cell>
        </row>
        <row r="41">
          <cell r="A41" t="str">
            <v/>
          </cell>
          <cell r="B41">
            <v>260</v>
          </cell>
          <cell r="C41" t="str">
            <v>旅館・ホテル</v>
          </cell>
          <cell r="D41" t="str">
            <v>ホテルウエストサイド</v>
          </cell>
          <cell r="E41" t="str">
            <v>朝里川温泉1-324</v>
          </cell>
        </row>
        <row r="42">
          <cell r="A42">
            <v>31</v>
          </cell>
          <cell r="B42">
            <v>265</v>
          </cell>
          <cell r="C42" t="str">
            <v>簡易宿所</v>
          </cell>
          <cell r="D42" t="str">
            <v>朝里川Lucky　Camp</v>
          </cell>
          <cell r="E42" t="str">
            <v>朝里川温泉1-381</v>
          </cell>
        </row>
        <row r="43">
          <cell r="A43" t="str">
            <v/>
          </cell>
          <cell r="B43">
            <v>270</v>
          </cell>
          <cell r="C43" t="str">
            <v>旅館・ホテル</v>
          </cell>
          <cell r="D43" t="str">
            <v>朝里川温泉ホテル</v>
          </cell>
          <cell r="E43" t="str">
            <v>朝里川温泉2-670-1</v>
          </cell>
        </row>
        <row r="44">
          <cell r="A44">
            <v>32</v>
          </cell>
          <cell r="B44">
            <v>280</v>
          </cell>
          <cell r="C44" t="str">
            <v>簡易宿所</v>
          </cell>
          <cell r="D44" t="str">
            <v>ロッヂ　ガルミッシュ</v>
          </cell>
          <cell r="E44" t="str">
            <v>朝里川温泉2-673</v>
          </cell>
        </row>
        <row r="45">
          <cell r="A45" t="str">
            <v/>
          </cell>
          <cell r="B45">
            <v>290</v>
          </cell>
          <cell r="C45" t="str">
            <v>旅館・ホテル</v>
          </cell>
          <cell r="D45" t="str">
            <v>小樽朝里クラッセホテル</v>
          </cell>
          <cell r="E45" t="str">
            <v>朝里川温泉2-676-1</v>
          </cell>
        </row>
        <row r="46">
          <cell r="A46">
            <v>33</v>
          </cell>
          <cell r="B46">
            <v>300</v>
          </cell>
          <cell r="C46" t="str">
            <v>簡易宿所</v>
          </cell>
          <cell r="D46" t="str">
            <v>貸別荘ウィンケル（一般棟）</v>
          </cell>
          <cell r="E46" t="str">
            <v>朝里川温泉2-686,687</v>
          </cell>
        </row>
        <row r="47">
          <cell r="A47" t="str">
            <v/>
          </cell>
          <cell r="B47">
            <v>310</v>
          </cell>
          <cell r="C47" t="str">
            <v>旅館・ホテル</v>
          </cell>
          <cell r="D47" t="str">
            <v>シャドウクラッセ</v>
          </cell>
          <cell r="E47" t="str">
            <v>朝里川温泉2-681-13</v>
          </cell>
        </row>
        <row r="48">
          <cell r="A48">
            <v>34</v>
          </cell>
          <cell r="B48">
            <v>320</v>
          </cell>
          <cell r="C48" t="str">
            <v>簡易宿所</v>
          </cell>
          <cell r="D48" t="str">
            <v>貸別荘ウィンケル（露天棟）</v>
          </cell>
          <cell r="E48" t="str">
            <v>朝里川温泉2-684</v>
          </cell>
        </row>
        <row r="49">
          <cell r="A49" t="str">
            <v/>
          </cell>
          <cell r="B49">
            <v>325</v>
          </cell>
          <cell r="C49" t="str">
            <v>旅館・ホテル</v>
          </cell>
          <cell r="D49" t="str">
            <v>小樽旅亭　蔵群</v>
          </cell>
          <cell r="E49" t="str">
            <v>朝里川温泉2-685</v>
          </cell>
        </row>
        <row r="50">
          <cell r="A50" t="str">
            <v/>
          </cell>
          <cell r="B50">
            <v>351</v>
          </cell>
          <cell r="C50" t="str">
            <v>旅館・ホテル</v>
          </cell>
          <cell r="D50" t="str">
            <v>旅房はなえみ</v>
          </cell>
          <cell r="E50" t="str">
            <v>朝里川温泉2-686-3</v>
          </cell>
        </row>
        <row r="51">
          <cell r="A51">
            <v>35</v>
          </cell>
          <cell r="B51">
            <v>352</v>
          </cell>
          <cell r="C51" t="str">
            <v>簡易宿所</v>
          </cell>
          <cell r="D51" t="str">
            <v>ｇｌａｍｐａｒｋ　小樽はなえみ</v>
          </cell>
          <cell r="E51" t="str">
            <v>朝里川温泉2-686</v>
          </cell>
        </row>
        <row r="52">
          <cell r="A52">
            <v>36</v>
          </cell>
          <cell r="B52">
            <v>353</v>
          </cell>
          <cell r="C52" t="str">
            <v>簡易宿所</v>
          </cell>
          <cell r="D52" t="str">
            <v>コテージ　はるにれ</v>
          </cell>
          <cell r="E52" t="str">
            <v>朝里川温泉2-686-26</v>
          </cell>
        </row>
        <row r="53">
          <cell r="A53" t="str">
            <v/>
          </cell>
          <cell r="B53">
            <v>370</v>
          </cell>
          <cell r="C53" t="str">
            <v>旅館・ホテル</v>
          </cell>
          <cell r="D53" t="str">
            <v>小樽朝里川温泉ホテル武蔵亭</v>
          </cell>
          <cell r="E53" t="str">
            <v>朝里川温泉2-686</v>
          </cell>
        </row>
        <row r="54">
          <cell r="A54">
            <v>37</v>
          </cell>
          <cell r="B54">
            <v>375</v>
          </cell>
          <cell r="C54" t="str">
            <v>簡易宿所</v>
          </cell>
          <cell r="D54" t="str">
            <v>すし　オーベルジュ流雅</v>
          </cell>
          <cell r="E54" t="str">
            <v>朝里川温泉2-753-1-2</v>
          </cell>
        </row>
        <row r="55">
          <cell r="A55" t="str">
            <v/>
          </cell>
          <cell r="B55">
            <v>389</v>
          </cell>
          <cell r="C55" t="str">
            <v>旅館・ホテル</v>
          </cell>
          <cell r="D55" t="str">
            <v>銀鱗荘</v>
          </cell>
          <cell r="E55" t="str">
            <v>桜1-1-13</v>
          </cell>
        </row>
        <row r="56">
          <cell r="A56">
            <v>38</v>
          </cell>
          <cell r="B56">
            <v>392</v>
          </cell>
          <cell r="C56" t="str">
            <v>簡易宿所</v>
          </cell>
          <cell r="D56" t="str">
            <v>八福の宿</v>
          </cell>
          <cell r="E56" t="str">
            <v>桜2-5-28</v>
          </cell>
        </row>
        <row r="57">
          <cell r="A57">
            <v>39</v>
          </cell>
          <cell r="B57">
            <v>393</v>
          </cell>
          <cell r="C57" t="str">
            <v>簡易宿所</v>
          </cell>
          <cell r="D57" t="str">
            <v>ポプラス</v>
          </cell>
          <cell r="E57" t="str">
            <v>桜2-9-7</v>
          </cell>
        </row>
        <row r="58">
          <cell r="A58">
            <v>40</v>
          </cell>
          <cell r="B58">
            <v>394</v>
          </cell>
          <cell r="C58" t="str">
            <v>簡易宿所</v>
          </cell>
          <cell r="D58" t="str">
            <v>ポプラス</v>
          </cell>
          <cell r="E58" t="str">
            <v>桜2-11-33</v>
          </cell>
        </row>
        <row r="59">
          <cell r="A59">
            <v>41</v>
          </cell>
          <cell r="B59">
            <v>395</v>
          </cell>
          <cell r="C59" t="str">
            <v>簡易宿所</v>
          </cell>
          <cell r="D59" t="str">
            <v>ＳＡＫＵＲＡ</v>
          </cell>
          <cell r="E59" t="str">
            <v>桜3-4-17</v>
          </cell>
        </row>
        <row r="60">
          <cell r="A60">
            <v>42</v>
          </cell>
          <cell r="B60">
            <v>397</v>
          </cell>
          <cell r="C60" t="str">
            <v>簡易宿所</v>
          </cell>
          <cell r="D60" t="str">
            <v>ウイングベイ　キャンプガーデン　海と空</v>
          </cell>
          <cell r="E60" t="str">
            <v>築港11-2</v>
          </cell>
        </row>
        <row r="61">
          <cell r="A61" t="str">
            <v/>
          </cell>
          <cell r="B61">
            <v>398</v>
          </cell>
          <cell r="C61" t="str">
            <v>旅館・ホテル</v>
          </cell>
          <cell r="D61" t="str">
            <v>グランドパーク小樽</v>
          </cell>
          <cell r="E61" t="str">
            <v>築港11-3</v>
          </cell>
        </row>
        <row r="62">
          <cell r="A62">
            <v>43</v>
          </cell>
          <cell r="B62">
            <v>399</v>
          </cell>
          <cell r="C62" t="str">
            <v>簡易宿所</v>
          </cell>
          <cell r="D62" t="str">
            <v>ＩＶＹ　Ｓｔａｙ　Ａｎｇｅｌ</v>
          </cell>
          <cell r="E62" t="str">
            <v>船浜町7-20</v>
          </cell>
        </row>
        <row r="63">
          <cell r="A63">
            <v>44</v>
          </cell>
          <cell r="B63">
            <v>400</v>
          </cell>
          <cell r="C63" t="str">
            <v>簡易宿所</v>
          </cell>
          <cell r="D63" t="str">
            <v>小樽ヴラット　勝納４．６</v>
          </cell>
          <cell r="E63" t="str">
            <v>勝納町4-6</v>
          </cell>
        </row>
        <row r="64">
          <cell r="A64">
            <v>45</v>
          </cell>
          <cell r="B64">
            <v>420</v>
          </cell>
          <cell r="C64" t="str">
            <v>簡易宿所</v>
          </cell>
          <cell r="D64" t="str">
            <v>「たるたる」</v>
          </cell>
          <cell r="E64" t="str">
            <v>奥沢1-16-8</v>
          </cell>
        </row>
        <row r="65">
          <cell r="A65">
            <v>46</v>
          </cell>
          <cell r="B65">
            <v>430</v>
          </cell>
          <cell r="C65" t="str">
            <v>簡易宿所</v>
          </cell>
          <cell r="D65" t="str">
            <v>ホーム安田</v>
          </cell>
          <cell r="E65" t="str">
            <v>奥沢4-29-11</v>
          </cell>
        </row>
        <row r="66">
          <cell r="A66">
            <v>47</v>
          </cell>
          <cell r="B66">
            <v>433</v>
          </cell>
          <cell r="C66" t="str">
            <v>簡易宿所</v>
          </cell>
          <cell r="D66" t="str">
            <v>楽HOME</v>
          </cell>
          <cell r="E66" t="str">
            <v>住吉町3-5</v>
          </cell>
        </row>
        <row r="67">
          <cell r="A67">
            <v>48</v>
          </cell>
          <cell r="B67">
            <v>435</v>
          </cell>
          <cell r="C67" t="str">
            <v>簡易宿所</v>
          </cell>
          <cell r="D67" t="str">
            <v>Stone　Lodge　小樽</v>
          </cell>
          <cell r="E67" t="str">
            <v>住吉町4-4</v>
          </cell>
        </row>
        <row r="68">
          <cell r="A68">
            <v>49</v>
          </cell>
          <cell r="B68">
            <v>440</v>
          </cell>
          <cell r="C68" t="str">
            <v>簡易宿所</v>
          </cell>
          <cell r="D68" t="str">
            <v>D plus one doors</v>
          </cell>
          <cell r="E68" t="str">
            <v>住吉町4-12</v>
          </cell>
        </row>
        <row r="69">
          <cell r="A69" t="str">
            <v/>
          </cell>
          <cell r="B69">
            <v>460</v>
          </cell>
          <cell r="C69" t="str">
            <v>旅館・ホテル</v>
          </cell>
          <cell r="D69" t="str">
            <v>魚松旅館</v>
          </cell>
          <cell r="E69" t="str">
            <v>住吉町11-5</v>
          </cell>
        </row>
        <row r="70">
          <cell r="A70">
            <v>50</v>
          </cell>
          <cell r="B70">
            <v>465</v>
          </cell>
          <cell r="C70" t="str">
            <v>簡易宿所</v>
          </cell>
          <cell r="D70" t="str">
            <v>ＲＵＭＡＫＩＴＡ　ＯＴＡＲＵ</v>
          </cell>
          <cell r="E70" t="str">
            <v>住吉町11-13</v>
          </cell>
        </row>
        <row r="71">
          <cell r="A71">
            <v>51</v>
          </cell>
          <cell r="B71">
            <v>469</v>
          </cell>
          <cell r="C71" t="str">
            <v>簡易宿所</v>
          </cell>
          <cell r="D71" t="str">
            <v>雪松屋</v>
          </cell>
          <cell r="E71" t="str">
            <v>松ヶ枝1-6-5</v>
          </cell>
        </row>
        <row r="72">
          <cell r="A72">
            <v>52</v>
          </cell>
          <cell r="B72">
            <v>470</v>
          </cell>
          <cell r="C72" t="str">
            <v>簡易宿所</v>
          </cell>
          <cell r="D72" t="str">
            <v>Ｓｈｏ　ｉｎｎ（ショー　イン）</v>
          </cell>
          <cell r="E72" t="str">
            <v>松ヶ枝1-19-8</v>
          </cell>
        </row>
        <row r="73">
          <cell r="A73">
            <v>53</v>
          </cell>
          <cell r="B73">
            <v>495</v>
          </cell>
          <cell r="C73" t="str">
            <v>簡易宿所</v>
          </cell>
          <cell r="D73" t="str">
            <v>天狗の隠れ家</v>
          </cell>
          <cell r="E73" t="str">
            <v>最上2-13-1</v>
          </cell>
        </row>
        <row r="74">
          <cell r="A74">
            <v>54</v>
          </cell>
          <cell r="B74">
            <v>496</v>
          </cell>
          <cell r="C74" t="str">
            <v>簡易宿所</v>
          </cell>
          <cell r="D74" t="str">
            <v>小樽天狗山コテージ</v>
          </cell>
          <cell r="E74" t="str">
            <v>最上2-13-1</v>
          </cell>
        </row>
        <row r="75">
          <cell r="A75">
            <v>55</v>
          </cell>
          <cell r="B75">
            <v>510</v>
          </cell>
          <cell r="C75" t="str">
            <v>簡易宿所</v>
          </cell>
          <cell r="D75" t="str">
            <v>小樽天狗山　本館</v>
          </cell>
          <cell r="E75" t="str">
            <v>最上2-16-22</v>
          </cell>
        </row>
        <row r="76">
          <cell r="A76">
            <v>56</v>
          </cell>
          <cell r="B76">
            <v>511</v>
          </cell>
          <cell r="C76" t="str">
            <v>簡易宿所</v>
          </cell>
          <cell r="D76" t="str">
            <v>ＳＥＣＯＮＤ　ＨＯＵＳＥ　ＧＲＥＥＮ</v>
          </cell>
          <cell r="E76" t="str">
            <v>緑1-6-8</v>
          </cell>
        </row>
        <row r="77">
          <cell r="A77">
            <v>57</v>
          </cell>
          <cell r="B77">
            <v>512</v>
          </cell>
          <cell r="C77" t="str">
            <v>簡易宿所</v>
          </cell>
          <cell r="D77" t="str">
            <v>ｅｍｉｎａ</v>
          </cell>
          <cell r="E77" t="str">
            <v>緑1-14-6</v>
          </cell>
        </row>
        <row r="78">
          <cell r="A78">
            <v>58</v>
          </cell>
          <cell r="B78">
            <v>513</v>
          </cell>
          <cell r="C78" t="str">
            <v>簡易宿所</v>
          </cell>
          <cell r="D78" t="str">
            <v>SECOND HOUSE OTARU</v>
          </cell>
          <cell r="E78" t="str">
            <v>緑1-15-17</v>
          </cell>
        </row>
        <row r="79">
          <cell r="A79">
            <v>59</v>
          </cell>
          <cell r="B79">
            <v>514</v>
          </cell>
          <cell r="C79" t="str">
            <v>簡易宿所</v>
          </cell>
          <cell r="D79" t="str">
            <v>ＳＥＣＯＮＤ　ＨＯＵＳＥ　ＷＩＮＴＥＲ</v>
          </cell>
          <cell r="E79" t="str">
            <v>緑1-18-26</v>
          </cell>
        </row>
        <row r="80">
          <cell r="A80">
            <v>60</v>
          </cell>
          <cell r="B80">
            <v>515</v>
          </cell>
          <cell r="C80" t="str">
            <v>簡易宿所</v>
          </cell>
          <cell r="D80" t="str">
            <v>Ｈｏｓｔｅｌ　順風満帆</v>
          </cell>
          <cell r="E80" t="str">
            <v>緑1-21-21</v>
          </cell>
        </row>
        <row r="81">
          <cell r="A81">
            <v>61</v>
          </cell>
          <cell r="B81">
            <v>520</v>
          </cell>
          <cell r="C81" t="str">
            <v>簡易宿所</v>
          </cell>
          <cell r="D81" t="str">
            <v>やどや　グリーンハウス</v>
          </cell>
          <cell r="E81" t="str">
            <v>緑1-22-27</v>
          </cell>
        </row>
        <row r="82">
          <cell r="A82">
            <v>62</v>
          </cell>
          <cell r="B82">
            <v>530</v>
          </cell>
          <cell r="C82" t="str">
            <v>簡易宿所</v>
          </cell>
          <cell r="D82" t="str">
            <v>ｅｍｉｎａ</v>
          </cell>
          <cell r="E82" t="str">
            <v>緑2-15-17</v>
          </cell>
        </row>
        <row r="83">
          <cell r="A83">
            <v>63</v>
          </cell>
          <cell r="B83">
            <v>540</v>
          </cell>
          <cell r="C83" t="str">
            <v>簡易宿所</v>
          </cell>
          <cell r="D83" t="str">
            <v>小樽ゲストハウス</v>
          </cell>
          <cell r="E83" t="str">
            <v>緑3-9-5</v>
          </cell>
        </row>
        <row r="84">
          <cell r="A84">
            <v>64</v>
          </cell>
          <cell r="B84">
            <v>543</v>
          </cell>
          <cell r="C84" t="str">
            <v>簡易宿所</v>
          </cell>
          <cell r="D84" t="str">
            <v>Ｖｉｌｌａ　Ｈａｌ</v>
          </cell>
          <cell r="E84" t="str">
            <v>住ノ江1-7-18</v>
          </cell>
        </row>
        <row r="85">
          <cell r="A85">
            <v>65</v>
          </cell>
          <cell r="B85">
            <v>546</v>
          </cell>
          <cell r="C85" t="str">
            <v>簡易宿所</v>
          </cell>
          <cell r="D85" t="str">
            <v>旅宿　サンシャインパーク</v>
          </cell>
          <cell r="E85" t="str">
            <v>若松1-6-8</v>
          </cell>
        </row>
        <row r="86">
          <cell r="A86">
            <v>66</v>
          </cell>
          <cell r="B86">
            <v>547</v>
          </cell>
          <cell r="C86" t="str">
            <v>簡易宿所</v>
          </cell>
          <cell r="D86" t="str">
            <v>マリンクレスト</v>
          </cell>
          <cell r="E86" t="str">
            <v>若松1-6-8</v>
          </cell>
        </row>
        <row r="87">
          <cell r="A87">
            <v>67</v>
          </cell>
          <cell r="B87">
            <v>550</v>
          </cell>
          <cell r="C87" t="str">
            <v>簡易宿所</v>
          </cell>
          <cell r="D87" t="str">
            <v>（旧）岡川薬局</v>
          </cell>
          <cell r="E87" t="str">
            <v>若松1-7-7</v>
          </cell>
        </row>
        <row r="88">
          <cell r="A88">
            <v>68</v>
          </cell>
          <cell r="B88">
            <v>551</v>
          </cell>
          <cell r="C88" t="str">
            <v>簡易宿所</v>
          </cell>
          <cell r="D88" t="str">
            <v>Ｍｏｔｅｌ　ｉｎｎ　Ｍｉｎａｍｉ　Ｏｔａｒｕ</v>
          </cell>
          <cell r="E88" t="str">
            <v>若松2-8-10</v>
          </cell>
        </row>
        <row r="89">
          <cell r="A89">
            <v>69</v>
          </cell>
          <cell r="B89">
            <v>555</v>
          </cell>
          <cell r="C89" t="str">
            <v>簡易宿所</v>
          </cell>
          <cell r="D89" t="str">
            <v>ステイズ小樽</v>
          </cell>
          <cell r="E89" t="str">
            <v>相生町1-9</v>
          </cell>
        </row>
        <row r="90">
          <cell r="A90">
            <v>70</v>
          </cell>
          <cell r="B90">
            <v>558</v>
          </cell>
          <cell r="C90" t="str">
            <v>簡易宿所</v>
          </cell>
          <cell r="D90" t="str">
            <v>ハーバービュー外人坂</v>
          </cell>
          <cell r="E90" t="str">
            <v>相生町2-2</v>
          </cell>
        </row>
        <row r="91">
          <cell r="A91">
            <v>71</v>
          </cell>
          <cell r="B91">
            <v>560</v>
          </cell>
          <cell r="C91" t="str">
            <v>簡易宿所</v>
          </cell>
          <cell r="D91" t="str">
            <v>Ｇｕｅｓｔ　Ｈｏｕｓｅ　Ａｓａｈｉ</v>
          </cell>
          <cell r="E91" t="str">
            <v>相生町2-15</v>
          </cell>
        </row>
        <row r="92">
          <cell r="A92">
            <v>72</v>
          </cell>
          <cell r="B92">
            <v>565</v>
          </cell>
          <cell r="C92" t="str">
            <v>簡易宿所</v>
          </cell>
          <cell r="D92" t="str">
            <v>おたるないバックパッカーズホステル　杜の樹</v>
          </cell>
          <cell r="E92" t="str">
            <v>相生町4-15</v>
          </cell>
        </row>
        <row r="93">
          <cell r="A93">
            <v>73</v>
          </cell>
          <cell r="B93">
            <v>566</v>
          </cell>
          <cell r="C93" t="str">
            <v>簡易宿所</v>
          </cell>
          <cell r="D93" t="str">
            <v>ＵＣＨＩ　Ｌｉｖｉｎｇ　Ｓｔａｙ　Ｏｔａｒｕ　Ｓｕｉｔｅｎｇｕ</v>
          </cell>
          <cell r="E93" t="str">
            <v>相生町4-40</v>
          </cell>
        </row>
        <row r="94">
          <cell r="A94">
            <v>74</v>
          </cell>
          <cell r="B94">
            <v>570</v>
          </cell>
          <cell r="C94" t="str">
            <v>簡易宿所</v>
          </cell>
          <cell r="D94" t="str">
            <v>Ｇｕｅｓｔ　Ｈｏｕｓｅ　Ｒｉｎｇｏ</v>
          </cell>
          <cell r="E94" t="str">
            <v>相生町5-20</v>
          </cell>
        </row>
        <row r="95">
          <cell r="A95">
            <v>75</v>
          </cell>
          <cell r="B95">
            <v>575</v>
          </cell>
          <cell r="C95" t="str">
            <v>簡易宿所</v>
          </cell>
          <cell r="D95" t="str">
            <v>サンガーデン</v>
          </cell>
          <cell r="E95" t="str">
            <v>相生町6-6</v>
          </cell>
        </row>
        <row r="96">
          <cell r="A96">
            <v>76</v>
          </cell>
          <cell r="B96">
            <v>576</v>
          </cell>
          <cell r="C96" t="str">
            <v>簡易宿所</v>
          </cell>
          <cell r="D96" t="str">
            <v>ｓａｋｕｒａｙｕｋｉ</v>
          </cell>
          <cell r="E96" t="str">
            <v>相生町7-4</v>
          </cell>
        </row>
        <row r="97">
          <cell r="A97">
            <v>77</v>
          </cell>
          <cell r="B97">
            <v>577</v>
          </cell>
          <cell r="C97" t="str">
            <v>簡易宿所</v>
          </cell>
          <cell r="D97" t="str">
            <v>Ａｉｏｉ　Ｙａｎｔｏ</v>
          </cell>
          <cell r="E97" t="str">
            <v>相生町7-15</v>
          </cell>
        </row>
        <row r="98">
          <cell r="A98">
            <v>78</v>
          </cell>
          <cell r="B98">
            <v>578</v>
          </cell>
          <cell r="C98" t="str">
            <v>簡易宿所</v>
          </cell>
          <cell r="D98" t="str">
            <v>BEEHIVE　AIOI</v>
          </cell>
          <cell r="E98" t="str">
            <v>相生町7-15</v>
          </cell>
        </row>
        <row r="99">
          <cell r="A99" t="str">
            <v/>
          </cell>
          <cell r="B99">
            <v>579</v>
          </cell>
          <cell r="C99" t="str">
            <v>旅館・ホテル</v>
          </cell>
          <cell r="D99" t="str">
            <v>小樽グランベルホテル</v>
          </cell>
          <cell r="E99" t="str">
            <v>堺町1-1</v>
          </cell>
        </row>
        <row r="100">
          <cell r="A100">
            <v>79</v>
          </cell>
          <cell r="B100">
            <v>580</v>
          </cell>
          <cell r="C100" t="str">
            <v>簡易宿所</v>
          </cell>
          <cell r="D100" t="str">
            <v>O'popo home 堺町店</v>
          </cell>
          <cell r="E100" t="str">
            <v>堺町1-17</v>
          </cell>
        </row>
        <row r="101">
          <cell r="A101" t="str">
            <v/>
          </cell>
          <cell r="B101">
            <v>581</v>
          </cell>
          <cell r="C101" t="str">
            <v>旅館・ホテル</v>
          </cell>
          <cell r="D101" t="str">
            <v>THE GREEN OTARU Villa A</v>
          </cell>
          <cell r="E101" t="str">
            <v>堺町1-18</v>
          </cell>
        </row>
        <row r="102">
          <cell r="A102">
            <v>80</v>
          </cell>
          <cell r="B102">
            <v>585</v>
          </cell>
          <cell r="C102" t="str">
            <v>簡易宿所</v>
          </cell>
          <cell r="D102" t="str">
            <v>御宿　櫻井</v>
          </cell>
          <cell r="E102" t="str">
            <v>堺町2-12</v>
          </cell>
        </row>
        <row r="103">
          <cell r="A103">
            <v>81</v>
          </cell>
          <cell r="B103">
            <v>590</v>
          </cell>
          <cell r="C103" t="str">
            <v>簡易宿所</v>
          </cell>
          <cell r="D103" t="str">
            <v>民宿　メルヘン</v>
          </cell>
          <cell r="E103" t="str">
            <v>入船1-2-6</v>
          </cell>
        </row>
        <row r="104">
          <cell r="A104">
            <v>82</v>
          </cell>
          <cell r="B104">
            <v>591</v>
          </cell>
          <cell r="C104" t="str">
            <v>簡易宿所</v>
          </cell>
          <cell r="D104" t="str">
            <v>キャナルヴィラ小樽</v>
          </cell>
          <cell r="E104" t="str">
            <v>入船1-2-7</v>
          </cell>
        </row>
        <row r="105">
          <cell r="A105">
            <v>83</v>
          </cell>
          <cell r="B105">
            <v>592</v>
          </cell>
          <cell r="C105" t="str">
            <v>簡易宿所</v>
          </cell>
          <cell r="D105" t="str">
            <v>ベイコート小樽オーシャンヒルズ２０２，１２０１，１２０２</v>
          </cell>
          <cell r="E105" t="str">
            <v>入船1-3-1</v>
          </cell>
        </row>
        <row r="106">
          <cell r="A106">
            <v>84</v>
          </cell>
          <cell r="B106">
            <v>593</v>
          </cell>
          <cell r="C106" t="str">
            <v>簡易宿所</v>
          </cell>
          <cell r="D106" t="str">
            <v>蔵宿　末広</v>
          </cell>
          <cell r="E106" t="str">
            <v>入船1-3-10</v>
          </cell>
        </row>
        <row r="107">
          <cell r="A107">
            <v>85</v>
          </cell>
          <cell r="B107">
            <v>594</v>
          </cell>
          <cell r="C107" t="str">
            <v>簡易宿所</v>
          </cell>
          <cell r="D107" t="str">
            <v>０２　Ｃａｐｓｕｌｅ　Ｈｏｕｓｅ　ＯＴＡＲＵ</v>
          </cell>
          <cell r="E107" t="str">
            <v>東雲町1-19</v>
          </cell>
        </row>
        <row r="108">
          <cell r="A108">
            <v>86</v>
          </cell>
          <cell r="B108">
            <v>595</v>
          </cell>
          <cell r="C108" t="str">
            <v>簡易宿所</v>
          </cell>
          <cell r="D108" t="str">
            <v>清水民泊</v>
          </cell>
          <cell r="E108" t="str">
            <v>東雲町1-19</v>
          </cell>
        </row>
        <row r="109">
          <cell r="A109">
            <v>87</v>
          </cell>
          <cell r="B109">
            <v>596</v>
          </cell>
          <cell r="C109" t="str">
            <v>簡易宿所</v>
          </cell>
          <cell r="D109" t="str">
            <v>ＡＭＳ東雲１０３</v>
          </cell>
          <cell r="E109" t="str">
            <v>東雲町1-19</v>
          </cell>
        </row>
        <row r="110">
          <cell r="A110">
            <v>88</v>
          </cell>
          <cell r="B110">
            <v>597</v>
          </cell>
          <cell r="C110" t="str">
            <v>簡易宿所</v>
          </cell>
          <cell r="D110" t="str">
            <v>ＡＭＳ東雲６０５</v>
          </cell>
          <cell r="E110" t="str">
            <v>東雲町1</v>
          </cell>
        </row>
        <row r="111">
          <cell r="A111">
            <v>89</v>
          </cell>
          <cell r="B111">
            <v>598</v>
          </cell>
          <cell r="C111" t="str">
            <v>簡易宿所</v>
          </cell>
          <cell r="D111" t="str">
            <v>ＡＭＳ東雲７０７</v>
          </cell>
          <cell r="E111" t="str">
            <v>東雲町1-19</v>
          </cell>
        </row>
        <row r="112">
          <cell r="A112">
            <v>90</v>
          </cell>
          <cell r="B112">
            <v>599</v>
          </cell>
          <cell r="C112" t="str">
            <v>簡易宿所</v>
          </cell>
          <cell r="D112" t="str">
            <v>ＡＭＳ東雲９０５</v>
          </cell>
          <cell r="E112" t="str">
            <v>東雲町1-19</v>
          </cell>
        </row>
        <row r="113">
          <cell r="A113">
            <v>91</v>
          </cell>
          <cell r="B113">
            <v>600</v>
          </cell>
          <cell r="C113" t="str">
            <v>簡易宿所</v>
          </cell>
          <cell r="D113" t="str">
            <v>ホテル小樽キャナルビューAMS東雲</v>
          </cell>
          <cell r="E113" t="str">
            <v>東雲町1</v>
          </cell>
        </row>
        <row r="114">
          <cell r="A114" t="str">
            <v/>
          </cell>
          <cell r="B114">
            <v>601</v>
          </cell>
          <cell r="C114" t="str">
            <v>旅館・ホテル</v>
          </cell>
          <cell r="D114" t="str">
            <v>Ｔａｂｉｓｔ　海宝樓　小樽</v>
          </cell>
          <cell r="E114" t="str">
            <v>東雲町1-19</v>
          </cell>
        </row>
        <row r="115">
          <cell r="A115">
            <v>92</v>
          </cell>
          <cell r="B115">
            <v>602</v>
          </cell>
          <cell r="C115" t="str">
            <v>簡易宿所</v>
          </cell>
          <cell r="D115" t="str">
            <v>ハーバービュー海宝楼</v>
          </cell>
          <cell r="E115" t="str">
            <v>東雲町1-19</v>
          </cell>
        </row>
        <row r="116">
          <cell r="A116">
            <v>93</v>
          </cell>
          <cell r="B116">
            <v>603</v>
          </cell>
          <cell r="C116" t="str">
            <v>簡易宿所</v>
          </cell>
          <cell r="D116" t="str">
            <v>ＡＭＳ　ＫＡＩＨＯＵＲＯＵ ２０７ ５０６ ５０８</v>
          </cell>
          <cell r="E116" t="str">
            <v>東雲町1-19</v>
          </cell>
        </row>
        <row r="117">
          <cell r="A117">
            <v>94</v>
          </cell>
          <cell r="B117">
            <v>604</v>
          </cell>
          <cell r="C117" t="str">
            <v>簡易宿所</v>
          </cell>
          <cell r="D117" t="str">
            <v>ＡＭＳ　ＫＡＩＨＯＵＲＯＵ３０７</v>
          </cell>
          <cell r="E117" t="str">
            <v>東雲町1-19</v>
          </cell>
        </row>
        <row r="118">
          <cell r="A118">
            <v>95</v>
          </cell>
          <cell r="B118">
            <v>605</v>
          </cell>
          <cell r="C118" t="str">
            <v>簡易宿所</v>
          </cell>
          <cell r="D118" t="str">
            <v>ＡＭＳ　ＫＡＩＨＯＵＲＯＵ　４０１号室、４０７号室</v>
          </cell>
          <cell r="E118" t="str">
            <v>東雲町1</v>
          </cell>
        </row>
        <row r="119">
          <cell r="A119">
            <v>96</v>
          </cell>
          <cell r="B119">
            <v>606</v>
          </cell>
          <cell r="C119" t="str">
            <v>簡易宿所</v>
          </cell>
          <cell r="D119" t="str">
            <v>ＡＭＳ　ＫＡＩＨＯＵＲＯＵ７０１</v>
          </cell>
          <cell r="E119" t="str">
            <v>東雲町1-19</v>
          </cell>
        </row>
        <row r="120">
          <cell r="A120">
            <v>97</v>
          </cell>
          <cell r="B120">
            <v>607</v>
          </cell>
          <cell r="C120" t="str">
            <v>簡易宿所</v>
          </cell>
          <cell r="D120" t="str">
            <v>ホテル小樽キャナルビューAMS海宝樓</v>
          </cell>
          <cell r="E120" t="str">
            <v>東雲町1</v>
          </cell>
        </row>
        <row r="121">
          <cell r="A121">
            <v>98</v>
          </cell>
          <cell r="B121">
            <v>610</v>
          </cell>
          <cell r="C121" t="str">
            <v>簡易宿所</v>
          </cell>
          <cell r="D121" t="str">
            <v>桔恭　ＫＩＫＹＯ</v>
          </cell>
          <cell r="E121" t="str">
            <v>東雲町2-2</v>
          </cell>
        </row>
        <row r="122">
          <cell r="A122">
            <v>99</v>
          </cell>
          <cell r="B122">
            <v>613</v>
          </cell>
          <cell r="C122" t="str">
            <v>簡易宿所</v>
          </cell>
          <cell r="D122" t="str">
            <v>ＶＩＬＬＡキャナルビュー</v>
          </cell>
          <cell r="E122" t="str">
            <v>東雲町5-9</v>
          </cell>
        </row>
        <row r="123">
          <cell r="A123">
            <v>100</v>
          </cell>
          <cell r="B123">
            <v>614</v>
          </cell>
          <cell r="C123" t="str">
            <v>簡易宿所</v>
          </cell>
          <cell r="D123" t="str">
            <v>BEEHIVE　SHINONOME</v>
          </cell>
          <cell r="E123" t="str">
            <v>東雲町6-2</v>
          </cell>
        </row>
        <row r="124">
          <cell r="A124">
            <v>101</v>
          </cell>
          <cell r="B124">
            <v>615</v>
          </cell>
          <cell r="C124" t="str">
            <v>簡易宿所</v>
          </cell>
          <cell r="D124" t="str">
            <v>ホテル小樽キャナルビュー海宝樓アネックス</v>
          </cell>
          <cell r="E124" t="str">
            <v>東雲町6-20</v>
          </cell>
        </row>
        <row r="125">
          <cell r="A125">
            <v>102</v>
          </cell>
          <cell r="B125">
            <v>616</v>
          </cell>
          <cell r="C125" t="str">
            <v>簡易宿所</v>
          </cell>
          <cell r="D125" t="str">
            <v>カナルビュー５０１，３０４</v>
          </cell>
          <cell r="E125" t="str">
            <v>東雲町6-20</v>
          </cell>
        </row>
        <row r="126">
          <cell r="A126">
            <v>103</v>
          </cell>
          <cell r="B126">
            <v>617</v>
          </cell>
          <cell r="C126" t="str">
            <v>簡易宿所</v>
          </cell>
          <cell r="D126" t="str">
            <v>Ｃａｎａｌ　ｖｉｅｗ １０４，２０４</v>
          </cell>
          <cell r="E126" t="str">
            <v>東雲町6-20</v>
          </cell>
        </row>
        <row r="127">
          <cell r="A127">
            <v>104</v>
          </cell>
          <cell r="B127">
            <v>619</v>
          </cell>
          <cell r="C127" t="str">
            <v>簡易宿所</v>
          </cell>
          <cell r="D127" t="str">
            <v>逸居　海音</v>
          </cell>
          <cell r="E127" t="str">
            <v>東雲町7-17</v>
          </cell>
        </row>
        <row r="128">
          <cell r="A128">
            <v>105</v>
          </cell>
          <cell r="B128">
            <v>620</v>
          </cell>
          <cell r="C128" t="str">
            <v>簡易宿所</v>
          </cell>
          <cell r="D128" t="str">
            <v>蔵房　SOUBOU　OTARU</v>
          </cell>
          <cell r="E128" t="str">
            <v>東雲町9-15</v>
          </cell>
        </row>
        <row r="129">
          <cell r="A129">
            <v>106</v>
          </cell>
          <cell r="B129">
            <v>621</v>
          </cell>
          <cell r="C129" t="str">
            <v>簡易宿所</v>
          </cell>
          <cell r="D129" t="str">
            <v>堺</v>
          </cell>
          <cell r="E129" t="str">
            <v>東雲町9-17</v>
          </cell>
        </row>
        <row r="130">
          <cell r="A130">
            <v>107</v>
          </cell>
          <cell r="B130">
            <v>622</v>
          </cell>
          <cell r="C130" t="str">
            <v>簡易宿所</v>
          </cell>
          <cell r="D130" t="str">
            <v>グリーンハイム　水天宮下</v>
          </cell>
          <cell r="E130" t="str">
            <v>山田町5-3</v>
          </cell>
        </row>
        <row r="131">
          <cell r="A131">
            <v>108</v>
          </cell>
          <cell r="B131">
            <v>623</v>
          </cell>
          <cell r="C131" t="str">
            <v>簡易宿所</v>
          </cell>
          <cell r="D131" t="str">
            <v>グリーンハイム　水天宮下</v>
          </cell>
          <cell r="E131" t="str">
            <v>山田町5-3</v>
          </cell>
        </row>
        <row r="132">
          <cell r="A132">
            <v>109</v>
          </cell>
          <cell r="B132">
            <v>625</v>
          </cell>
          <cell r="C132" t="str">
            <v>簡易宿所</v>
          </cell>
          <cell r="D132" t="str">
            <v>魁陽亭　越治</v>
          </cell>
          <cell r="E132" t="str">
            <v>花園1-1-6</v>
          </cell>
        </row>
        <row r="133">
          <cell r="A133" t="str">
            <v/>
          </cell>
          <cell r="B133">
            <v>633</v>
          </cell>
          <cell r="C133" t="str">
            <v>旅館・ホテル</v>
          </cell>
          <cell r="D133" t="str">
            <v>梅の屋</v>
          </cell>
          <cell r="E133" t="str">
            <v>花園1-2-2</v>
          </cell>
        </row>
        <row r="134">
          <cell r="A134">
            <v>110</v>
          </cell>
          <cell r="B134">
            <v>634</v>
          </cell>
          <cell r="C134" t="str">
            <v>簡易宿所</v>
          </cell>
          <cell r="D134" t="str">
            <v>Ｊ’ｓ　ＳＴＡＹ　ＯＴＡＲＵ Ⅰ</v>
          </cell>
          <cell r="E134" t="str">
            <v>花園1-6-8</v>
          </cell>
        </row>
        <row r="135">
          <cell r="A135">
            <v>111</v>
          </cell>
          <cell r="B135">
            <v>635</v>
          </cell>
          <cell r="C135" t="str">
            <v>簡易宿所</v>
          </cell>
          <cell r="D135" t="str">
            <v>Ｊ’ｓ　ＳＴＡＹ　ＯＴＡＲＵ Ⅱ</v>
          </cell>
          <cell r="E135" t="str">
            <v>花園1-6-8</v>
          </cell>
        </row>
        <row r="136">
          <cell r="A136">
            <v>112</v>
          </cell>
          <cell r="B136">
            <v>636</v>
          </cell>
          <cell r="C136" t="str">
            <v>簡易宿所</v>
          </cell>
          <cell r="D136" t="str">
            <v>The Apartment Hotels KOU</v>
          </cell>
          <cell r="E136" t="str">
            <v>花園1-8-9</v>
          </cell>
        </row>
        <row r="137">
          <cell r="A137">
            <v>113</v>
          </cell>
          <cell r="B137">
            <v>637</v>
          </cell>
          <cell r="C137" t="str">
            <v>簡易宿所</v>
          </cell>
          <cell r="D137" t="str">
            <v>民宿　一休</v>
          </cell>
          <cell r="E137" t="str">
            <v>花園1-9-23</v>
          </cell>
        </row>
        <row r="138">
          <cell r="A138">
            <v>114</v>
          </cell>
          <cell r="B138">
            <v>640</v>
          </cell>
          <cell r="C138" t="str">
            <v>簡易宿所</v>
          </cell>
          <cell r="D138" t="str">
            <v>Ｔｕｇ－Ｂ　Ｂａｒ＆Ｈｏｓｔｅｌ</v>
          </cell>
          <cell r="E138" t="str">
            <v>花園3-1-5</v>
          </cell>
        </row>
        <row r="139">
          <cell r="A139">
            <v>115</v>
          </cell>
          <cell r="B139">
            <v>645</v>
          </cell>
          <cell r="C139" t="str">
            <v>簡易宿所</v>
          </cell>
          <cell r="D139" t="str">
            <v>Ｌｉｔｔｌｅ　Ｂａｒｒｅｌ　Ｇｕｅｓｔ　Ｈｏｕｓｅ　＆　Ｃａｆｅ</v>
          </cell>
          <cell r="E139" t="str">
            <v>花園3-4-17</v>
          </cell>
        </row>
        <row r="140">
          <cell r="A140">
            <v>116</v>
          </cell>
          <cell r="B140">
            <v>650</v>
          </cell>
          <cell r="C140" t="str">
            <v>簡易宿所</v>
          </cell>
          <cell r="D140" t="str">
            <v>小樽屋</v>
          </cell>
          <cell r="E140" t="str">
            <v>花園3-4-21</v>
          </cell>
        </row>
        <row r="141">
          <cell r="A141">
            <v>117</v>
          </cell>
          <cell r="B141">
            <v>655</v>
          </cell>
          <cell r="C141" t="str">
            <v>簡易宿所</v>
          </cell>
          <cell r="D141" t="str">
            <v>Enjoy Otaru City</v>
          </cell>
          <cell r="E141" t="str">
            <v>花園3-9-7</v>
          </cell>
        </row>
        <row r="142">
          <cell r="A142">
            <v>118</v>
          </cell>
          <cell r="B142">
            <v>656</v>
          </cell>
          <cell r="C142" t="str">
            <v>簡易宿所</v>
          </cell>
          <cell r="D142" t="str">
            <v>ｍｅｎｏｗ</v>
          </cell>
          <cell r="E142" t="str">
            <v>花園3-9-12</v>
          </cell>
        </row>
        <row r="143">
          <cell r="A143">
            <v>119</v>
          </cell>
          <cell r="B143">
            <v>657</v>
          </cell>
          <cell r="C143" t="str">
            <v>簡易宿所</v>
          </cell>
          <cell r="D143" t="str">
            <v>Ｏｔａｒｕ　Ｇａｒｄｅｎ　Ｓｔａｙ</v>
          </cell>
          <cell r="E143" t="str">
            <v>花園3-9-14</v>
          </cell>
        </row>
        <row r="144">
          <cell r="A144" t="str">
            <v/>
          </cell>
          <cell r="B144">
            <v>658</v>
          </cell>
          <cell r="C144" t="str">
            <v>旅館・ホテル</v>
          </cell>
          <cell r="D144" t="str">
            <v>Ｌｉｔｔｌｅ　Ｇａｒｄｅｎ</v>
          </cell>
          <cell r="E144" t="str">
            <v>花園3-9-14</v>
          </cell>
        </row>
        <row r="145">
          <cell r="A145" t="str">
            <v/>
          </cell>
          <cell r="B145">
            <v>660</v>
          </cell>
          <cell r="C145" t="str">
            <v>旅館・ホテル</v>
          </cell>
          <cell r="D145" t="str">
            <v>ホテル花園</v>
          </cell>
          <cell r="E145" t="str">
            <v>花園3-10-5</v>
          </cell>
        </row>
        <row r="146">
          <cell r="A146">
            <v>120</v>
          </cell>
          <cell r="B146">
            <v>665</v>
          </cell>
          <cell r="C146" t="str">
            <v>簡易宿所</v>
          </cell>
          <cell r="D146" t="str">
            <v>Ｕ５Ｒ</v>
          </cell>
          <cell r="E146" t="str">
            <v>花園3-11-9</v>
          </cell>
        </row>
        <row r="147">
          <cell r="A147">
            <v>121</v>
          </cell>
          <cell r="B147">
            <v>670</v>
          </cell>
          <cell r="C147" t="str">
            <v>簡易宿所</v>
          </cell>
          <cell r="D147" t="str">
            <v>クールレジデンス小樽</v>
          </cell>
          <cell r="E147" t="str">
            <v>花園3-24-19</v>
          </cell>
        </row>
        <row r="148">
          <cell r="A148" t="str">
            <v/>
          </cell>
          <cell r="B148">
            <v>680</v>
          </cell>
          <cell r="C148" t="str">
            <v>旅館・ホテル</v>
          </cell>
          <cell r="D148" t="str">
            <v>ニューぼたん旅館</v>
          </cell>
          <cell r="E148" t="str">
            <v>花園4-4-10</v>
          </cell>
        </row>
        <row r="149">
          <cell r="A149">
            <v>122</v>
          </cell>
          <cell r="B149">
            <v>683</v>
          </cell>
          <cell r="C149" t="str">
            <v>簡易宿所</v>
          </cell>
          <cell r="D149" t="str">
            <v>クールイン小樽</v>
          </cell>
          <cell r="E149" t="str">
            <v>花園4-7-1</v>
          </cell>
        </row>
        <row r="150">
          <cell r="A150">
            <v>123</v>
          </cell>
          <cell r="B150">
            <v>685</v>
          </cell>
          <cell r="C150" t="str">
            <v>簡易宿所</v>
          </cell>
          <cell r="D150" t="str">
            <v>ゲストハウス小樽　和の風</v>
          </cell>
          <cell r="E150" t="str">
            <v>花園4-14-15</v>
          </cell>
        </row>
        <row r="151">
          <cell r="A151">
            <v>124</v>
          </cell>
          <cell r="B151">
            <v>687</v>
          </cell>
          <cell r="C151" t="str">
            <v>簡易宿所</v>
          </cell>
          <cell r="D151" t="str">
            <v xml:space="preserve">SECOND HOUSE OTARU GARDEN </v>
          </cell>
          <cell r="E151" t="str">
            <v>花園4-18-14</v>
          </cell>
        </row>
        <row r="152">
          <cell r="A152">
            <v>125</v>
          </cell>
          <cell r="B152">
            <v>690</v>
          </cell>
          <cell r="C152" t="str">
            <v>簡易宿所</v>
          </cell>
          <cell r="D152" t="str">
            <v>Ｏｔａｒｕ ＹａＤｏ（オタル　ヤド）</v>
          </cell>
          <cell r="E152" t="str">
            <v>稲穂1-3-10</v>
          </cell>
        </row>
        <row r="153">
          <cell r="A153" t="str">
            <v/>
          </cell>
          <cell r="B153">
            <v>693</v>
          </cell>
          <cell r="C153" t="str">
            <v>旅館・ホテル</v>
          </cell>
          <cell r="D153" t="str">
            <v>グリッズプレミアムホテル小樽</v>
          </cell>
          <cell r="E153" t="str">
            <v>稲穂1-3-13</v>
          </cell>
        </row>
        <row r="154">
          <cell r="A154" t="str">
            <v/>
          </cell>
          <cell r="B154">
            <v>695</v>
          </cell>
          <cell r="C154" t="str">
            <v>旅館・ホテル</v>
          </cell>
          <cell r="D154" t="str">
            <v>ｆａｍｉ　ＴＨＥ　ＧＲＥＥＮ　ＯＴＡＲＵ</v>
          </cell>
          <cell r="E154" t="str">
            <v>稲穂1-4-11</v>
          </cell>
        </row>
        <row r="155">
          <cell r="A155">
            <v>126</v>
          </cell>
          <cell r="B155">
            <v>698</v>
          </cell>
          <cell r="C155" t="str">
            <v>簡易宿所</v>
          </cell>
          <cell r="D155" t="str">
            <v>遼庵</v>
          </cell>
          <cell r="E155" t="str">
            <v>稲穂1-8-6</v>
          </cell>
        </row>
        <row r="156">
          <cell r="A156">
            <v>127</v>
          </cell>
          <cell r="B156">
            <v>700</v>
          </cell>
          <cell r="C156" t="str">
            <v>簡易宿所</v>
          </cell>
          <cell r="D156" t="str">
            <v>魚眠荘</v>
          </cell>
          <cell r="E156" t="str">
            <v>稲穂2-3-5</v>
          </cell>
        </row>
        <row r="157">
          <cell r="A157" t="str">
            <v/>
          </cell>
          <cell r="B157">
            <v>702</v>
          </cell>
          <cell r="C157" t="str">
            <v>旅館・ホテル</v>
          </cell>
          <cell r="D157" t="str">
            <v>STAY IN OTARU</v>
          </cell>
          <cell r="E157" t="str">
            <v>稲穂2-3-10</v>
          </cell>
        </row>
        <row r="158">
          <cell r="A158">
            <v>128</v>
          </cell>
          <cell r="B158">
            <v>705</v>
          </cell>
          <cell r="C158" t="str">
            <v>簡易宿所</v>
          </cell>
          <cell r="D158" t="str">
            <v>ＧＵＥＳＴＨＯＵＳＥ　ＹＡＤＯＫＡＲＩ　バミコ</v>
          </cell>
          <cell r="E158" t="str">
            <v>稲穂2-3-13</v>
          </cell>
        </row>
        <row r="159">
          <cell r="A159" t="str">
            <v/>
          </cell>
          <cell r="B159">
            <v>735</v>
          </cell>
          <cell r="C159" t="str">
            <v>旅館・ホテル</v>
          </cell>
          <cell r="D159" t="str">
            <v>オーセントホテル小樽</v>
          </cell>
          <cell r="E159" t="str">
            <v>稲穂2-15-1</v>
          </cell>
        </row>
        <row r="160">
          <cell r="A160">
            <v>129</v>
          </cell>
          <cell r="B160">
            <v>755</v>
          </cell>
          <cell r="C160" t="str">
            <v>簡易宿所</v>
          </cell>
          <cell r="D160" t="str">
            <v>Ｇｕｅｓｔ　Ｈｏｕｓｅ　来夢</v>
          </cell>
          <cell r="E160" t="str">
            <v>稲穂3-1-9</v>
          </cell>
        </row>
        <row r="161">
          <cell r="A161" t="str">
            <v/>
          </cell>
          <cell r="B161">
            <v>760</v>
          </cell>
          <cell r="C161" t="str">
            <v>旅館・ホテル</v>
          </cell>
          <cell r="D161" t="str">
            <v>小樽グリーンホテル　別館</v>
          </cell>
          <cell r="E161" t="str">
            <v>稲穂3-3-1</v>
          </cell>
        </row>
        <row r="162">
          <cell r="A162" t="str">
            <v/>
          </cell>
          <cell r="B162">
            <v>780</v>
          </cell>
          <cell r="C162" t="str">
            <v>旅館・ホテル</v>
          </cell>
          <cell r="D162" t="str">
            <v>小樽グリーンホテル　本館</v>
          </cell>
          <cell r="E162" t="str">
            <v>稲穂3-5-14</v>
          </cell>
        </row>
        <row r="163">
          <cell r="A163">
            <v>130</v>
          </cell>
          <cell r="B163">
            <v>786</v>
          </cell>
          <cell r="C163" t="str">
            <v>簡易宿所</v>
          </cell>
          <cell r="D163" t="str">
            <v>ＯＴＡＲＵ　ＮＵＰＵＲＩ　ＨＯＳＴＥＬ</v>
          </cell>
          <cell r="E163" t="str">
            <v>稲穂3-7-14</v>
          </cell>
        </row>
        <row r="164">
          <cell r="A164" t="str">
            <v/>
          </cell>
          <cell r="B164">
            <v>790</v>
          </cell>
          <cell r="C164" t="str">
            <v>旅館・ホテル</v>
          </cell>
          <cell r="D164" t="str">
            <v>ドーミーインプレミアム小樽</v>
          </cell>
          <cell r="E164" t="str">
            <v>稲穂3-9-1</v>
          </cell>
        </row>
        <row r="165">
          <cell r="A165" t="str">
            <v/>
          </cell>
          <cell r="B165">
            <v>810</v>
          </cell>
          <cell r="C165" t="str">
            <v>旅館・ホテル</v>
          </cell>
          <cell r="D165" t="str">
            <v>ホテル稲穂</v>
          </cell>
          <cell r="E165" t="str">
            <v>稲穂3-10-12</v>
          </cell>
        </row>
        <row r="166">
          <cell r="A166" t="str">
            <v/>
          </cell>
          <cell r="B166">
            <v>820</v>
          </cell>
          <cell r="C166" t="str">
            <v>旅館・ホテル</v>
          </cell>
          <cell r="D166" t="str">
            <v>ＡＬＰＨＡＢＥＤ　ＩＮＮ　小樽駅前</v>
          </cell>
          <cell r="E166" t="str">
            <v>稲穂3-10-12</v>
          </cell>
        </row>
        <row r="167">
          <cell r="A167">
            <v>131</v>
          </cell>
          <cell r="B167">
            <v>825</v>
          </cell>
          <cell r="C167" t="str">
            <v>簡易宿所</v>
          </cell>
          <cell r="D167" t="str">
            <v>モナークホテル</v>
          </cell>
          <cell r="E167" t="str">
            <v>稲穂3-10-18</v>
          </cell>
        </row>
        <row r="168">
          <cell r="A168" t="str">
            <v/>
          </cell>
          <cell r="B168">
            <v>830</v>
          </cell>
          <cell r="C168" t="str">
            <v>旅館・ホテル</v>
          </cell>
          <cell r="D168" t="str">
            <v>つくだ旅館</v>
          </cell>
          <cell r="E168" t="str">
            <v>稲穂3-14-3</v>
          </cell>
        </row>
        <row r="169">
          <cell r="A169">
            <v>132</v>
          </cell>
          <cell r="B169">
            <v>840</v>
          </cell>
          <cell r="C169" t="str">
            <v>簡易宿所</v>
          </cell>
          <cell r="D169" t="str">
            <v>ホステルＴＳ小樽</v>
          </cell>
          <cell r="E169" t="str">
            <v>稲穂3-18-10</v>
          </cell>
        </row>
        <row r="170">
          <cell r="A170">
            <v>133</v>
          </cell>
          <cell r="B170">
            <v>855</v>
          </cell>
          <cell r="C170" t="str">
            <v>簡易宿所</v>
          </cell>
          <cell r="D170" t="str">
            <v>Ｔｈｅ　Ｓｔａｙ　細雪</v>
          </cell>
          <cell r="E170" t="str">
            <v>稲穂4-1-10</v>
          </cell>
        </row>
        <row r="171">
          <cell r="A171" t="str">
            <v/>
          </cell>
          <cell r="B171">
            <v>860</v>
          </cell>
          <cell r="C171" t="str">
            <v>旅館・ホテル</v>
          </cell>
          <cell r="D171" t="str">
            <v>さつき旅館</v>
          </cell>
          <cell r="E171" t="str">
            <v>稲穂4-3-7</v>
          </cell>
        </row>
        <row r="172">
          <cell r="A172" t="str">
            <v/>
          </cell>
          <cell r="B172">
            <v>870</v>
          </cell>
          <cell r="C172" t="str">
            <v>旅館・ホテル</v>
          </cell>
          <cell r="D172" t="str">
            <v>若葉荘</v>
          </cell>
          <cell r="E172" t="str">
            <v>稲穂4-3-17</v>
          </cell>
        </row>
        <row r="173">
          <cell r="A173">
            <v>134</v>
          </cell>
          <cell r="B173">
            <v>875</v>
          </cell>
          <cell r="C173" t="str">
            <v>簡易宿所</v>
          </cell>
          <cell r="D173" t="str">
            <v>サンリバ稲穂</v>
          </cell>
          <cell r="E173" t="str">
            <v>稲穂4-12-16</v>
          </cell>
        </row>
        <row r="174">
          <cell r="A174">
            <v>135</v>
          </cell>
          <cell r="B174">
            <v>876</v>
          </cell>
          <cell r="C174" t="str">
            <v>簡易宿所</v>
          </cell>
          <cell r="D174" t="str">
            <v>民泊　小樽運河</v>
          </cell>
          <cell r="E174" t="str">
            <v>稲穂5-1-1</v>
          </cell>
        </row>
        <row r="175">
          <cell r="A175">
            <v>136</v>
          </cell>
          <cell r="B175">
            <v>878</v>
          </cell>
          <cell r="C175" t="str">
            <v>簡易宿所</v>
          </cell>
          <cell r="D175" t="str">
            <v>サンリバ　アネックス稲穂</v>
          </cell>
          <cell r="E175" t="str">
            <v>稲穂5-2-7</v>
          </cell>
        </row>
        <row r="176">
          <cell r="A176">
            <v>137</v>
          </cell>
          <cell r="B176">
            <v>880</v>
          </cell>
          <cell r="C176" t="str">
            <v>簡易宿所</v>
          </cell>
          <cell r="D176" t="str">
            <v>悦和亭</v>
          </cell>
          <cell r="E176" t="str">
            <v>稲穂5-7-1</v>
          </cell>
        </row>
        <row r="177">
          <cell r="A177" t="str">
            <v/>
          </cell>
          <cell r="B177">
            <v>883</v>
          </cell>
          <cell r="C177" t="str">
            <v>旅館・ホテル</v>
          </cell>
          <cell r="D177" t="str">
            <v>アールジェイホテルズ</v>
          </cell>
          <cell r="E177" t="str">
            <v>稲穂5-7-8</v>
          </cell>
        </row>
        <row r="178">
          <cell r="A178">
            <v>138</v>
          </cell>
          <cell r="B178">
            <v>885</v>
          </cell>
          <cell r="C178" t="str">
            <v>簡易宿所</v>
          </cell>
          <cell r="D178" t="str">
            <v>樽音</v>
          </cell>
          <cell r="E178" t="str">
            <v>稲穂5-13-17</v>
          </cell>
        </row>
        <row r="179">
          <cell r="A179">
            <v>139</v>
          </cell>
          <cell r="B179">
            <v>887</v>
          </cell>
          <cell r="C179" t="str">
            <v>簡易宿所</v>
          </cell>
          <cell r="D179" t="str">
            <v>枯民家Ｉｎａü（イナウ）</v>
          </cell>
          <cell r="E179" t="str">
            <v>稲穂5-13-21</v>
          </cell>
        </row>
        <row r="180">
          <cell r="A180">
            <v>140</v>
          </cell>
          <cell r="B180">
            <v>890</v>
          </cell>
          <cell r="C180" t="str">
            <v>簡易宿所</v>
          </cell>
          <cell r="D180" t="str">
            <v>小樽山小家　BACKPACKERS</v>
          </cell>
          <cell r="E180" t="str">
            <v>稲穂5-25-5</v>
          </cell>
        </row>
        <row r="181">
          <cell r="A181" t="str">
            <v/>
          </cell>
          <cell r="B181">
            <v>900</v>
          </cell>
          <cell r="C181" t="str">
            <v>旅館・ホテル</v>
          </cell>
          <cell r="D181" t="str">
            <v>運河の宿　おたるふる川</v>
          </cell>
          <cell r="E181" t="str">
            <v>色内1-2-15</v>
          </cell>
        </row>
        <row r="182">
          <cell r="A182" t="str">
            <v/>
          </cell>
          <cell r="B182">
            <v>910</v>
          </cell>
          <cell r="C182" t="str">
            <v>旅館・ホテル</v>
          </cell>
          <cell r="D182" t="str">
            <v>ホテルノルド小樽</v>
          </cell>
          <cell r="E182" t="str">
            <v>色内1-4-16</v>
          </cell>
        </row>
        <row r="183">
          <cell r="A183" t="str">
            <v/>
          </cell>
          <cell r="B183">
            <v>921</v>
          </cell>
          <cell r="C183" t="str">
            <v>旅館・ホテル</v>
          </cell>
          <cell r="D183" t="str">
            <v>ホテルソニア小樽</v>
          </cell>
          <cell r="E183" t="str">
            <v>色内1-4-20</v>
          </cell>
        </row>
        <row r="184">
          <cell r="A184" t="str">
            <v/>
          </cell>
          <cell r="B184">
            <v>935</v>
          </cell>
          <cell r="C184" t="str">
            <v>旅館・ホテル</v>
          </cell>
          <cell r="D184" t="str">
            <v>ホテル・トリフィート小樽運河</v>
          </cell>
          <cell r="E184" t="str">
            <v>色内1-5-7</v>
          </cell>
        </row>
        <row r="185">
          <cell r="A185">
            <v>141</v>
          </cell>
          <cell r="B185">
            <v>936</v>
          </cell>
          <cell r="C185" t="str">
            <v>簡易宿所</v>
          </cell>
          <cell r="D185" t="str">
            <v>やど　きと　（ＹＡＤＯ　ＫＩＴＯ）</v>
          </cell>
          <cell r="E185" t="str">
            <v>色内1-6-10　メゾン・ドゥ－・キト201,202</v>
          </cell>
        </row>
        <row r="186">
          <cell r="A186" t="str">
            <v/>
          </cell>
          <cell r="B186">
            <v>937</v>
          </cell>
          <cell r="C186" t="str">
            <v>旅館・ホテル</v>
          </cell>
          <cell r="D186" t="str">
            <v>ＯＭＯ５小樽　ｂｙ　星野リゾート</v>
          </cell>
          <cell r="E186" t="str">
            <v>色内1-6-31</v>
          </cell>
        </row>
        <row r="187">
          <cell r="A187" t="str">
            <v/>
          </cell>
          <cell r="B187">
            <v>940</v>
          </cell>
          <cell r="C187" t="str">
            <v>旅館・ホテル</v>
          </cell>
          <cell r="D187" t="str">
            <v>ビジネスホテル大幸</v>
          </cell>
          <cell r="E187" t="str">
            <v>色内1-7-2</v>
          </cell>
        </row>
        <row r="188">
          <cell r="A188">
            <v>142</v>
          </cell>
          <cell r="B188">
            <v>945</v>
          </cell>
          <cell r="C188" t="str">
            <v>簡易宿所</v>
          </cell>
          <cell r="D188" t="str">
            <v>Ｌｉｆｅ　Ｈｏｕｓｅ　ＩＰＰＯ</v>
          </cell>
          <cell r="E188" t="str">
            <v>色内1-7-7</v>
          </cell>
        </row>
        <row r="189">
          <cell r="A189" t="str">
            <v/>
          </cell>
          <cell r="B189">
            <v>950</v>
          </cell>
          <cell r="C189" t="str">
            <v>旅館・ホテル</v>
          </cell>
          <cell r="D189" t="str">
            <v>越中屋旅館</v>
          </cell>
          <cell r="E189" t="str">
            <v>色内1-8-12</v>
          </cell>
        </row>
        <row r="190">
          <cell r="A190" t="str">
            <v/>
          </cell>
          <cell r="B190">
            <v>960</v>
          </cell>
          <cell r="C190" t="str">
            <v>旅館・ホテル</v>
          </cell>
          <cell r="D190" t="str">
            <v>UNWIND HOTEL &amp; BAR OTARU</v>
          </cell>
          <cell r="E190" t="str">
            <v>色内1-8-25</v>
          </cell>
        </row>
        <row r="191">
          <cell r="A191">
            <v>143</v>
          </cell>
          <cell r="B191">
            <v>963</v>
          </cell>
          <cell r="C191" t="str">
            <v>簡易宿所</v>
          </cell>
          <cell r="D191" t="str">
            <v>２１　ＧＬＯＢＡＬ　ＰＬＡＣＥ</v>
          </cell>
          <cell r="E191" t="str">
            <v>色内1-10-123</v>
          </cell>
        </row>
        <row r="192">
          <cell r="A192">
            <v>144</v>
          </cell>
          <cell r="B192">
            <v>964</v>
          </cell>
          <cell r="C192" t="str">
            <v>簡易宿所</v>
          </cell>
          <cell r="D192" t="str">
            <v>２１　ＧＬＯＢＡＬ　ＰＬＡＣＥ　３０５</v>
          </cell>
          <cell r="E192" t="str">
            <v>色内1-10-124</v>
          </cell>
        </row>
        <row r="193">
          <cell r="A193">
            <v>145</v>
          </cell>
          <cell r="B193">
            <v>970</v>
          </cell>
          <cell r="C193" t="str">
            <v>簡易宿所</v>
          </cell>
          <cell r="D193" t="str">
            <v>石と鉄　～ＳＴＯＮＥ　ａｎｄ　ＩＲＯＮ～</v>
          </cell>
          <cell r="E193" t="str">
            <v>色内2-2-8</v>
          </cell>
        </row>
        <row r="194">
          <cell r="A194">
            <v>146</v>
          </cell>
          <cell r="B194">
            <v>975</v>
          </cell>
          <cell r="C194" t="str">
            <v>簡易宿所</v>
          </cell>
          <cell r="D194" t="str">
            <v>Otaru Tap Room</v>
          </cell>
          <cell r="E194" t="str">
            <v>色内2-4-8</v>
          </cell>
        </row>
        <row r="195">
          <cell r="A195">
            <v>147</v>
          </cell>
          <cell r="B195">
            <v>980</v>
          </cell>
          <cell r="C195" t="str">
            <v>簡易宿所</v>
          </cell>
          <cell r="D195" t="str">
            <v>O'popo HOME</v>
          </cell>
          <cell r="E195" t="str">
            <v>色内2-8-2</v>
          </cell>
        </row>
        <row r="196">
          <cell r="A196">
            <v>148</v>
          </cell>
          <cell r="B196">
            <v>990</v>
          </cell>
          <cell r="C196" t="str">
            <v>簡易宿所</v>
          </cell>
          <cell r="D196" t="str">
            <v>ＰＩＥＲ６</v>
          </cell>
          <cell r="E196" t="str">
            <v>色内2-8-4</v>
          </cell>
        </row>
        <row r="197">
          <cell r="A197">
            <v>149</v>
          </cell>
          <cell r="B197">
            <v>993</v>
          </cell>
          <cell r="C197" t="str">
            <v>簡易宿所</v>
          </cell>
          <cell r="D197" t="str">
            <v>福偉亭</v>
          </cell>
          <cell r="E197" t="str">
            <v>色内2-15-12</v>
          </cell>
        </row>
        <row r="198">
          <cell r="A198">
            <v>150</v>
          </cell>
          <cell r="B198">
            <v>995</v>
          </cell>
          <cell r="C198" t="str">
            <v>簡易宿所</v>
          </cell>
          <cell r="D198" t="str">
            <v>おたる・北運河・かもめや</v>
          </cell>
          <cell r="E198" t="str">
            <v>色内3-4-4</v>
          </cell>
        </row>
        <row r="199">
          <cell r="A199" t="str">
            <v/>
          </cell>
          <cell r="B199">
            <v>1000</v>
          </cell>
          <cell r="C199" t="str">
            <v>旅館・ホテル</v>
          </cell>
          <cell r="D199" t="str">
            <v>小樽の隠れ家　神居’ｎ　Ｏｔａｒｕ　Ｒｅｔｒｅａｔ　Ｃｏｍｅ　Ｉｎｎ</v>
          </cell>
          <cell r="E199" t="str">
            <v>石山町8-5</v>
          </cell>
        </row>
        <row r="200">
          <cell r="A200">
            <v>151</v>
          </cell>
          <cell r="B200">
            <v>1001</v>
          </cell>
          <cell r="C200" t="str">
            <v>簡易宿所</v>
          </cell>
          <cell r="D200" t="str">
            <v>バケーションハウス　ニヌムニニ</v>
          </cell>
          <cell r="E200" t="str">
            <v>石山町19-4</v>
          </cell>
        </row>
        <row r="201">
          <cell r="A201">
            <v>152</v>
          </cell>
          <cell r="B201">
            <v>1002</v>
          </cell>
          <cell r="C201" t="str">
            <v>簡易宿所</v>
          </cell>
          <cell r="D201" t="str">
            <v>紅葉亭</v>
          </cell>
          <cell r="E201" t="str">
            <v>石山町27-14</v>
          </cell>
        </row>
        <row r="202">
          <cell r="A202">
            <v>153</v>
          </cell>
          <cell r="B202">
            <v>1003</v>
          </cell>
          <cell r="C202" t="str">
            <v>簡易宿所</v>
          </cell>
          <cell r="D202" t="str">
            <v>小樽日和</v>
          </cell>
          <cell r="E202" t="str">
            <v>石山町29-16</v>
          </cell>
        </row>
        <row r="203">
          <cell r="A203">
            <v>154</v>
          </cell>
          <cell r="B203">
            <v>1004</v>
          </cell>
          <cell r="C203" t="str">
            <v>簡易宿所</v>
          </cell>
          <cell r="D203" t="str">
            <v>宿　飴色</v>
          </cell>
          <cell r="E203" t="str">
            <v>石山町42-13</v>
          </cell>
        </row>
        <row r="204">
          <cell r="A204">
            <v>155</v>
          </cell>
          <cell r="B204">
            <v>1005</v>
          </cell>
          <cell r="C204" t="str">
            <v>簡易宿所</v>
          </cell>
          <cell r="D204" t="str">
            <v>Ｒｉｔａ　Ｈｏｕｓｅ</v>
          </cell>
          <cell r="E204" t="str">
            <v>錦町2-8</v>
          </cell>
        </row>
        <row r="205">
          <cell r="A205">
            <v>156</v>
          </cell>
          <cell r="B205">
            <v>1008</v>
          </cell>
          <cell r="C205" t="str">
            <v>簡易宿所</v>
          </cell>
          <cell r="D205" t="str">
            <v>コージーイン小樽</v>
          </cell>
          <cell r="E205" t="str">
            <v>錦町18-14</v>
          </cell>
        </row>
        <row r="206">
          <cell r="A206">
            <v>157</v>
          </cell>
          <cell r="B206">
            <v>1009</v>
          </cell>
          <cell r="C206" t="str">
            <v>簡易宿所</v>
          </cell>
          <cell r="D206" t="str">
            <v>民宿錦園</v>
          </cell>
          <cell r="E206" t="str">
            <v>錦町22-15</v>
          </cell>
        </row>
        <row r="207">
          <cell r="A207">
            <v>158</v>
          </cell>
          <cell r="B207">
            <v>1010</v>
          </cell>
          <cell r="C207" t="str">
            <v>簡易宿所</v>
          </cell>
          <cell r="D207" t="str">
            <v>焚火の宿おたるグランピング＆アイスらんど</v>
          </cell>
          <cell r="E207" t="str">
            <v>豊川町2-12</v>
          </cell>
        </row>
        <row r="208">
          <cell r="A208">
            <v>159</v>
          </cell>
          <cell r="B208">
            <v>1015</v>
          </cell>
          <cell r="C208" t="str">
            <v>簡易宿所</v>
          </cell>
          <cell r="D208" t="str">
            <v>旅人宿　いちえ</v>
          </cell>
          <cell r="E208" t="str">
            <v>赤岩1-1-19</v>
          </cell>
        </row>
        <row r="209">
          <cell r="A209">
            <v>160</v>
          </cell>
          <cell r="B209">
            <v>1017</v>
          </cell>
          <cell r="C209" t="str">
            <v>簡易宿所</v>
          </cell>
          <cell r="D209" t="str">
            <v>くーちゃんの家</v>
          </cell>
          <cell r="E209" t="str">
            <v>長橋1-10-9</v>
          </cell>
        </row>
        <row r="210">
          <cell r="A210">
            <v>161</v>
          </cell>
          <cell r="B210">
            <v>1020</v>
          </cell>
          <cell r="C210" t="str">
            <v>簡易宿所</v>
          </cell>
          <cell r="D210" t="str">
            <v>Ｏｔａｒｕ　Ｔｅｒａ　Ｙａｄｏ（おたる　てらやど）</v>
          </cell>
          <cell r="E210" t="str">
            <v>長橋1-10-12</v>
          </cell>
        </row>
        <row r="211">
          <cell r="A211">
            <v>162</v>
          </cell>
          <cell r="B211">
            <v>1021</v>
          </cell>
          <cell r="C211" t="str">
            <v>簡易宿所</v>
          </cell>
          <cell r="D211" t="str">
            <v>ＰｈｉんＰｉ</v>
          </cell>
          <cell r="E211" t="str">
            <v>長橋1-12-6</v>
          </cell>
        </row>
        <row r="212">
          <cell r="A212">
            <v>163</v>
          </cell>
          <cell r="B212">
            <v>1023</v>
          </cell>
          <cell r="C212" t="str">
            <v>簡易宿所</v>
          </cell>
          <cell r="D212" t="str">
            <v>北斗ハイツ</v>
          </cell>
          <cell r="E212" t="str">
            <v>長橋1-14-2</v>
          </cell>
        </row>
        <row r="213">
          <cell r="A213">
            <v>164</v>
          </cell>
          <cell r="B213">
            <v>1025</v>
          </cell>
          <cell r="C213" t="str">
            <v>簡易宿所</v>
          </cell>
          <cell r="D213" t="str">
            <v>小樽漆喰</v>
          </cell>
          <cell r="E213" t="str">
            <v>長橋1-16-5</v>
          </cell>
        </row>
        <row r="214">
          <cell r="A214">
            <v>165</v>
          </cell>
          <cell r="B214">
            <v>1030</v>
          </cell>
          <cell r="C214" t="str">
            <v>簡易宿所</v>
          </cell>
          <cell r="D214" t="str">
            <v>祝津山荘</v>
          </cell>
          <cell r="E214" t="str">
            <v>祝津2-298</v>
          </cell>
        </row>
        <row r="215">
          <cell r="A215">
            <v>166</v>
          </cell>
          <cell r="B215">
            <v>1035</v>
          </cell>
          <cell r="C215" t="str">
            <v>簡易宿所</v>
          </cell>
          <cell r="D215" t="str">
            <v>祝津マリーナ　ボートキャンプ</v>
          </cell>
          <cell r="E215" t="str">
            <v>祝津3-197</v>
          </cell>
        </row>
        <row r="216">
          <cell r="A216" t="str">
            <v/>
          </cell>
          <cell r="B216">
            <v>1040</v>
          </cell>
          <cell r="C216" t="str">
            <v>旅館・ホテル</v>
          </cell>
          <cell r="D216" t="str">
            <v>有限会社　民宿青塚食堂</v>
          </cell>
          <cell r="E216" t="str">
            <v>祝津3-210</v>
          </cell>
        </row>
        <row r="217">
          <cell r="A217">
            <v>167</v>
          </cell>
          <cell r="B217">
            <v>1045</v>
          </cell>
          <cell r="C217" t="str">
            <v>簡易宿所</v>
          </cell>
          <cell r="D217" t="str">
            <v>簡宿潮騒</v>
          </cell>
          <cell r="E217" t="str">
            <v>祝津3-212</v>
          </cell>
        </row>
        <row r="218">
          <cell r="A218" t="str">
            <v/>
          </cell>
          <cell r="B218">
            <v>1050</v>
          </cell>
          <cell r="C218" t="str">
            <v>旅館・ホテル</v>
          </cell>
          <cell r="D218" t="str">
            <v>ホテルノイシュロス小樽</v>
          </cell>
          <cell r="E218" t="str">
            <v>祝津3-282</v>
          </cell>
        </row>
        <row r="219">
          <cell r="A219">
            <v>168</v>
          </cell>
          <cell r="B219">
            <v>1100</v>
          </cell>
          <cell r="C219" t="str">
            <v>簡易宿所</v>
          </cell>
          <cell r="D219" t="str">
            <v>塩谷迎浜館</v>
          </cell>
          <cell r="E219" t="str">
            <v>塩谷1-27-12</v>
          </cell>
        </row>
        <row r="220">
          <cell r="A220" t="str">
            <v/>
          </cell>
          <cell r="B220">
            <v>1102</v>
          </cell>
          <cell r="C220" t="str">
            <v>旅館・ホテル</v>
          </cell>
          <cell r="D220" t="str">
            <v>小樽迎浜館</v>
          </cell>
          <cell r="E220" t="str">
            <v>塩谷1-27-12</v>
          </cell>
        </row>
        <row r="221">
          <cell r="A221" t="str">
            <v/>
          </cell>
          <cell r="B221">
            <v>1120</v>
          </cell>
          <cell r="C221" t="str">
            <v>旅館・ホテル</v>
          </cell>
          <cell r="D221" t="str">
            <v>民宿　高石　</v>
          </cell>
          <cell r="E221" t="str">
            <v>塩谷1-32-3</v>
          </cell>
        </row>
        <row r="222">
          <cell r="A222">
            <v>169</v>
          </cell>
          <cell r="B222">
            <v>1131</v>
          </cell>
          <cell r="C222" t="str">
            <v>簡易宿所</v>
          </cell>
          <cell r="D222" t="str">
            <v>小樽滬上人家</v>
          </cell>
          <cell r="E222" t="str">
            <v>塩谷2-19-8</v>
          </cell>
        </row>
        <row r="223">
          <cell r="A223">
            <v>170</v>
          </cell>
          <cell r="B223">
            <v>1135</v>
          </cell>
          <cell r="C223" t="str">
            <v>簡易宿所</v>
          </cell>
          <cell r="D223" t="str">
            <v>Secret Base Otaru</v>
          </cell>
          <cell r="E223" t="str">
            <v>塩谷2-40-16</v>
          </cell>
        </row>
        <row r="224">
          <cell r="A224">
            <v>171</v>
          </cell>
          <cell r="B224">
            <v>1137</v>
          </cell>
          <cell r="C224" t="str">
            <v>簡易宿所</v>
          </cell>
          <cell r="D224" t="str">
            <v>おたるmimieden With Dogs</v>
          </cell>
          <cell r="E224" t="str">
            <v>塩谷2-41-28</v>
          </cell>
        </row>
        <row r="225">
          <cell r="A225">
            <v>172</v>
          </cell>
          <cell r="B225">
            <v>1153</v>
          </cell>
          <cell r="C225" t="str">
            <v>簡易宿所</v>
          </cell>
          <cell r="D225" t="str">
            <v>クールコテージ小樽オタモイ</v>
          </cell>
          <cell r="E225" t="str">
            <v>オタモイ2-1-26</v>
          </cell>
        </row>
        <row r="226">
          <cell r="A226" t="str">
            <v/>
          </cell>
          <cell r="B226">
            <v>1154</v>
          </cell>
          <cell r="C226" t="str">
            <v>下宿</v>
          </cell>
          <cell r="D226" t="str">
            <v>Cottage R・L</v>
          </cell>
          <cell r="E226" t="str">
            <v>オタモイ1-37-27</v>
          </cell>
        </row>
        <row r="227">
          <cell r="A227">
            <v>173</v>
          </cell>
          <cell r="B227">
            <v>1155</v>
          </cell>
          <cell r="C227" t="str">
            <v>簡易宿所</v>
          </cell>
          <cell r="D227" t="str">
            <v>さくらガーデン</v>
          </cell>
          <cell r="E227" t="str">
            <v>蘭島1-3-9</v>
          </cell>
        </row>
        <row r="228">
          <cell r="A228">
            <v>174</v>
          </cell>
          <cell r="B228">
            <v>1160</v>
          </cell>
          <cell r="C228" t="str">
            <v>簡易宿所</v>
          </cell>
          <cell r="D228" t="str">
            <v>さくらガーデン</v>
          </cell>
          <cell r="E228" t="str">
            <v>蘭島1-3-9</v>
          </cell>
        </row>
        <row r="229">
          <cell r="A229">
            <v>175</v>
          </cell>
          <cell r="B229">
            <v>1250</v>
          </cell>
          <cell r="C229" t="str">
            <v>簡易宿所</v>
          </cell>
          <cell r="D229" t="str">
            <v>民宿阿部</v>
          </cell>
          <cell r="E229" t="str">
            <v>蘭島1-16-10</v>
          </cell>
        </row>
        <row r="230">
          <cell r="A230" t="str">
            <v/>
          </cell>
          <cell r="B230">
            <v>1290</v>
          </cell>
          <cell r="C230" t="str">
            <v>旅館・ホテル</v>
          </cell>
          <cell r="D230" t="str">
            <v>あけぼの荘</v>
          </cell>
          <cell r="E230" t="str">
            <v>蘭島1-18-19</v>
          </cell>
        </row>
        <row r="231">
          <cell r="A231" t="str">
            <v/>
          </cell>
          <cell r="B231">
            <v>1330</v>
          </cell>
          <cell r="C231" t="str">
            <v>旅館・ホテル</v>
          </cell>
          <cell r="D231" t="str">
            <v>おたる自然の村（おこばち山荘）</v>
          </cell>
          <cell r="E231" t="str">
            <v>天狗山1丁目国有林野4152林班</v>
          </cell>
        </row>
        <row r="232">
          <cell r="A232">
            <v>176</v>
          </cell>
          <cell r="B232">
            <v>1340</v>
          </cell>
          <cell r="C232" t="str">
            <v>簡易宿所</v>
          </cell>
          <cell r="D232" t="str">
            <v>おたる自然の村（バンガロー）</v>
          </cell>
          <cell r="E232" t="str">
            <v>天狗山1丁目国有林野4152林班</v>
          </cell>
        </row>
        <row r="233">
          <cell r="A233" t="str">
            <v/>
          </cell>
          <cell r="B233">
            <v>9001</v>
          </cell>
          <cell r="C233" t="str">
            <v>旅館</v>
          </cell>
          <cell r="D233" t="str">
            <v>㈲丸千代内藤旅館（H18.3.31廃止、H18.9.21届出）</v>
          </cell>
          <cell r="E233" t="str">
            <v>稲穂3-18-5</v>
          </cell>
        </row>
        <row r="234">
          <cell r="A234" t="str">
            <v/>
          </cell>
          <cell r="B234">
            <v>9002</v>
          </cell>
          <cell r="C234" t="str">
            <v>ホテル</v>
          </cell>
          <cell r="D234" t="str">
            <v>ペンションパコジュニア小樽（H19.1.1廃止、H19.1.24届出）</v>
          </cell>
          <cell r="E234" t="str">
            <v>信香町7-13</v>
          </cell>
        </row>
        <row r="235">
          <cell r="A235" t="str">
            <v/>
          </cell>
          <cell r="B235">
            <v>9003</v>
          </cell>
          <cell r="C235" t="str">
            <v>車庫付旅館</v>
          </cell>
          <cell r="D235" t="str">
            <v>ホテルＬ（旧）（H17.3.31廃止、H19.2.5届出）</v>
          </cell>
          <cell r="E235" t="str">
            <v>新光5-3-3</v>
          </cell>
        </row>
        <row r="236">
          <cell r="A236" t="str">
            <v/>
          </cell>
          <cell r="B236">
            <v>9004</v>
          </cell>
          <cell r="C236" t="str">
            <v>車庫付旅館</v>
          </cell>
          <cell r="D236" t="str">
            <v>ホテルＬ（新）（H17.3.31廃止、H19.2.5届出）</v>
          </cell>
          <cell r="E236" t="str">
            <v>新光5-3-3</v>
          </cell>
        </row>
        <row r="237">
          <cell r="A237" t="str">
            <v/>
          </cell>
          <cell r="B237">
            <v>9005</v>
          </cell>
          <cell r="C237" t="str">
            <v>車庫付旅館</v>
          </cell>
          <cell r="D237" t="str">
            <v>ホテルヨーロッパ（H19.4.1廃止、H19.8.23届出）</v>
          </cell>
          <cell r="E237" t="str">
            <v>新光5-12-25</v>
          </cell>
        </row>
        <row r="238">
          <cell r="A238" t="str">
            <v/>
          </cell>
          <cell r="B238">
            <v>9006</v>
          </cell>
          <cell r="C238" t="str">
            <v>ホテル</v>
          </cell>
          <cell r="D238" t="str">
            <v>小樽国際ホテル（H19.9.27職権廃止）</v>
          </cell>
          <cell r="E238" t="str">
            <v>稲穂3-9-1</v>
          </cell>
        </row>
        <row r="239">
          <cell r="A239" t="str">
            <v/>
          </cell>
          <cell r="B239">
            <v>9007</v>
          </cell>
          <cell r="C239" t="str">
            <v>簡易宿所</v>
          </cell>
          <cell r="D239" t="str">
            <v>民宿薄田（H19.10.10廃止、H19.10.10届出）</v>
          </cell>
          <cell r="E239" t="str">
            <v>蘭島1-21-15</v>
          </cell>
        </row>
        <row r="240">
          <cell r="A240" t="str">
            <v/>
          </cell>
          <cell r="B240">
            <v>9008</v>
          </cell>
          <cell r="C240" t="str">
            <v>ホテル</v>
          </cell>
          <cell r="D240" t="str">
            <v>バンクサイドホテル（職権廃止H19.12.4）</v>
          </cell>
          <cell r="E240" t="str">
            <v>色内1-11-4</v>
          </cell>
        </row>
        <row r="241">
          <cell r="A241" t="str">
            <v/>
          </cell>
          <cell r="B241">
            <v>9009</v>
          </cell>
          <cell r="C241" t="str">
            <v>ホテル</v>
          </cell>
          <cell r="D241" t="str">
            <v>株式会社小樽グランドホテル（H21.2.16廃止、H21.2.17届出）</v>
          </cell>
          <cell r="E241" t="str">
            <v>稲穂1-4-1</v>
          </cell>
        </row>
        <row r="242">
          <cell r="A242" t="str">
            <v/>
          </cell>
          <cell r="B242">
            <v>9010</v>
          </cell>
          <cell r="C242" t="str">
            <v>ホテル</v>
          </cell>
          <cell r="D242" t="str">
            <v>小樽グランドホテル・クラシック（H21.2.16廃止、H21.2.17届出）</v>
          </cell>
          <cell r="E242" t="str">
            <v>色内1-8-25</v>
          </cell>
        </row>
        <row r="243">
          <cell r="A243" t="str">
            <v/>
          </cell>
          <cell r="B243">
            <v>9011</v>
          </cell>
          <cell r="C243" t="str">
            <v>旅館</v>
          </cell>
          <cell r="D243" t="str">
            <v>オーベルジュ・セ・ラ・セゾン（H20.10.30廃止、H21.5.21届出）</v>
          </cell>
          <cell r="E243" t="str">
            <v>張碓町420-22</v>
          </cell>
        </row>
        <row r="244">
          <cell r="A244" t="str">
            <v/>
          </cell>
          <cell r="B244">
            <v>9012</v>
          </cell>
          <cell r="C244" t="str">
            <v>簡易宿所</v>
          </cell>
          <cell r="D244" t="str">
            <v>水琴窟（H22.6.1廃止、届出）</v>
          </cell>
          <cell r="E244" t="str">
            <v>山田町3-18</v>
          </cell>
        </row>
        <row r="245">
          <cell r="A245" t="str">
            <v/>
          </cell>
          <cell r="B245">
            <v>9013</v>
          </cell>
          <cell r="C245" t="str">
            <v>簡易宿所</v>
          </cell>
          <cell r="D245" t="str">
            <v>小樽ゲストハウス（H22.1.15廃止、H22.6.29届出）</v>
          </cell>
          <cell r="E245" t="str">
            <v>緑3-9-5</v>
          </cell>
        </row>
        <row r="246">
          <cell r="A246" t="str">
            <v/>
          </cell>
          <cell r="B246">
            <v>9014</v>
          </cell>
          <cell r="C246" t="str">
            <v>旅館</v>
          </cell>
          <cell r="D246" t="str">
            <v>ホテル太陽（H22.10.14職権廃止）</v>
          </cell>
          <cell r="E246" t="str">
            <v>花園2-3-14</v>
          </cell>
        </row>
        <row r="247">
          <cell r="A247" t="str">
            <v/>
          </cell>
          <cell r="B247">
            <v>9015</v>
          </cell>
          <cell r="C247" t="str">
            <v>ホテル</v>
          </cell>
          <cell r="D247" t="str">
            <v>ＢＬＵＥ　ＨＯＴＥＬ　凪（H22.12.6廃止、H22.12.10届出）</v>
          </cell>
          <cell r="E247" t="str">
            <v>張碓町495-28</v>
          </cell>
        </row>
        <row r="248">
          <cell r="A248" t="str">
            <v/>
          </cell>
          <cell r="B248">
            <v>9016</v>
          </cell>
          <cell r="C248" t="str">
            <v>ホテル</v>
          </cell>
          <cell r="D248" t="str">
            <v>ホテルペリーゴール（H22.12.28廃止、届出）</v>
          </cell>
          <cell r="E248" t="str">
            <v>張碓町344</v>
          </cell>
        </row>
        <row r="249">
          <cell r="A249" t="str">
            <v/>
          </cell>
          <cell r="B249">
            <v>9017</v>
          </cell>
          <cell r="C249" t="str">
            <v>簡易宿所</v>
          </cell>
          <cell r="D249" t="str">
            <v>Ｂ　ａｎｄ　Ｂ「ら・るる」（H22.12.31廃止、H23.1.17届出）</v>
          </cell>
          <cell r="E249" t="str">
            <v>稲穂5-4-3</v>
          </cell>
        </row>
        <row r="250">
          <cell r="A250" t="str">
            <v/>
          </cell>
          <cell r="B250">
            <v>9018</v>
          </cell>
          <cell r="C250" t="str">
            <v>簡易宿所</v>
          </cell>
          <cell r="D250" t="str">
            <v>リゾートハウスサンスマイル（H23.3.12廃止、H23.7.29届出）</v>
          </cell>
          <cell r="E250" t="str">
            <v>張碓町339</v>
          </cell>
        </row>
        <row r="251">
          <cell r="A251" t="str">
            <v/>
          </cell>
          <cell r="B251">
            <v>9019</v>
          </cell>
          <cell r="C251" t="str">
            <v>旅館</v>
          </cell>
          <cell r="D251" t="str">
            <v>植木屋旅館（H15.10.21廃止、H23.10.24届出）</v>
          </cell>
          <cell r="E251" t="str">
            <v>朝里川温泉2-686</v>
          </cell>
        </row>
        <row r="252">
          <cell r="A252" t="str">
            <v/>
          </cell>
          <cell r="B252">
            <v>9020</v>
          </cell>
          <cell r="C252" t="str">
            <v>車庫付旅館</v>
          </cell>
          <cell r="D252" t="str">
            <v>モーターリストホテルらんしま（H23.7.31廃止、H23.12.7届出）</v>
          </cell>
          <cell r="E252" t="str">
            <v>蘭島1-6-1</v>
          </cell>
        </row>
        <row r="253">
          <cell r="A253" t="str">
            <v/>
          </cell>
          <cell r="B253">
            <v>9021</v>
          </cell>
          <cell r="C253" t="str">
            <v>旅館</v>
          </cell>
          <cell r="D253" t="str">
            <v>旅館さつき荘（H12.12.12廃止､H24.2.22届出）</v>
          </cell>
          <cell r="E253" t="str">
            <v>稲穂4-3-7</v>
          </cell>
        </row>
        <row r="254">
          <cell r="A254" t="str">
            <v/>
          </cell>
          <cell r="B254">
            <v>9022</v>
          </cell>
          <cell r="C254" t="str">
            <v>簡易宿所</v>
          </cell>
          <cell r="D254" t="str">
            <v>アジアンタイム（H23.4.8廃止､H24.3.26届出）</v>
          </cell>
          <cell r="E254" t="str">
            <v>銭函2-38-11</v>
          </cell>
        </row>
        <row r="255">
          <cell r="A255" t="str">
            <v/>
          </cell>
          <cell r="B255">
            <v>9023</v>
          </cell>
          <cell r="C255" t="str">
            <v>ホテル</v>
          </cell>
          <cell r="D255" t="str">
            <v>ビジネスホテル水色の詩（H24.6.15廃止､H24.6.21届出）</v>
          </cell>
          <cell r="E255" t="str">
            <v>花園3-7-10</v>
          </cell>
        </row>
        <row r="256">
          <cell r="A256" t="str">
            <v/>
          </cell>
          <cell r="B256">
            <v>9024</v>
          </cell>
          <cell r="C256" t="str">
            <v>簡易宿所</v>
          </cell>
          <cell r="D256" t="str">
            <v>簡易宿所中島（H24.7.5職権廃止）</v>
          </cell>
          <cell r="E256" t="str">
            <v>蘭島1-9-20</v>
          </cell>
        </row>
        <row r="257">
          <cell r="A257" t="str">
            <v/>
          </cell>
          <cell r="B257">
            <v>9025</v>
          </cell>
          <cell r="C257" t="str">
            <v>簡易宿所</v>
          </cell>
          <cell r="D257" t="str">
            <v>中島民宿（H24.7.5職権廃止）</v>
          </cell>
          <cell r="E257" t="str">
            <v>蘭島1-9-20</v>
          </cell>
        </row>
        <row r="258">
          <cell r="A258" t="str">
            <v/>
          </cell>
          <cell r="B258">
            <v>9026</v>
          </cell>
          <cell r="C258" t="str">
            <v>簡易宿所</v>
          </cell>
          <cell r="D258" t="str">
            <v>サマーハウスやまだ（H20.1.1廃止､H24.7.13届出）</v>
          </cell>
          <cell r="E258" t="str">
            <v>蘭島1-13-51</v>
          </cell>
        </row>
        <row r="259">
          <cell r="A259" t="str">
            <v/>
          </cell>
          <cell r="B259">
            <v>9027</v>
          </cell>
          <cell r="C259" t="str">
            <v>簡易宿所</v>
          </cell>
          <cell r="D259" t="str">
            <v>山田（H19.6.18廃止､H24.7.13届出）</v>
          </cell>
          <cell r="E259" t="str">
            <v>蘭島1-13-51</v>
          </cell>
        </row>
        <row r="260">
          <cell r="A260" t="str">
            <v/>
          </cell>
          <cell r="B260">
            <v>9028</v>
          </cell>
          <cell r="C260" t="str">
            <v>簡易宿所</v>
          </cell>
          <cell r="D260" t="str">
            <v>きたがわ（H18.6.1廃止、H24.9.3届出）</v>
          </cell>
          <cell r="E260" t="str">
            <v>蘭島1-7-25</v>
          </cell>
        </row>
        <row r="261">
          <cell r="A261" t="str">
            <v/>
          </cell>
          <cell r="B261">
            <v>9029</v>
          </cell>
          <cell r="C261" t="str">
            <v>ホテル</v>
          </cell>
          <cell r="D261" t="str">
            <v>ＨＯＴＥＬ　Ｃ　ＳＴＡＧＥ（H24.9.28届出､H24.9.28廃止）</v>
          </cell>
          <cell r="E261" t="str">
            <v>銭函3-508-6</v>
          </cell>
        </row>
        <row r="262">
          <cell r="A262" t="str">
            <v/>
          </cell>
          <cell r="B262">
            <v>9030</v>
          </cell>
          <cell r="C262" t="str">
            <v>ホテル</v>
          </cell>
          <cell r="D262" t="str">
            <v>北海道船員保険健康福祉センター（マリンヒルホテル小樽）（H24.10.1廃止､H24.10.22届出）</v>
          </cell>
          <cell r="E262" t="str">
            <v>朝里川温泉1-113-2,114</v>
          </cell>
        </row>
        <row r="263">
          <cell r="A263" t="str">
            <v/>
          </cell>
          <cell r="B263">
            <v>9031</v>
          </cell>
          <cell r="C263" t="str">
            <v>旅館</v>
          </cell>
          <cell r="D263" t="str">
            <v>ペンションろーまん（H24.11.13廃止、H24.11.14届出）</v>
          </cell>
          <cell r="E263" t="str">
            <v>朝里川温泉2-753</v>
          </cell>
        </row>
        <row r="264">
          <cell r="A264" t="str">
            <v/>
          </cell>
          <cell r="B264">
            <v>9032</v>
          </cell>
          <cell r="C264" t="str">
            <v>簡易宿所</v>
          </cell>
          <cell r="D264" t="str">
            <v>マリンウェーブⅡ・マリンウェーブⅢ（H24.12.25廃止、H24.12.26届出）</v>
          </cell>
          <cell r="E264" t="str">
            <v>築港5-7</v>
          </cell>
        </row>
        <row r="265">
          <cell r="A265" t="str">
            <v/>
          </cell>
          <cell r="B265">
            <v>9033</v>
          </cell>
          <cell r="C265" t="str">
            <v>ホテル</v>
          </cell>
          <cell r="D265" t="str">
            <v>運河の宿　おたるふる川（H25.12.17廃止、H25.12.25届出）</v>
          </cell>
          <cell r="E265" t="str">
            <v>色内1-2-15</v>
          </cell>
        </row>
        <row r="266">
          <cell r="A266" t="str">
            <v/>
          </cell>
          <cell r="B266">
            <v>9034</v>
          </cell>
          <cell r="C266" t="str">
            <v>簡易宿所</v>
          </cell>
          <cell r="D266" t="str">
            <v>民宿かどくら（H23.6.1廃止、H26.8.29届出）</v>
          </cell>
          <cell r="E266" t="str">
            <v>蘭島1-18-12</v>
          </cell>
        </row>
        <row r="267">
          <cell r="A267" t="str">
            <v/>
          </cell>
          <cell r="B267">
            <v>9035</v>
          </cell>
          <cell r="C267" t="str">
            <v>車庫付旅館</v>
          </cell>
          <cell r="D267" t="str">
            <v>ホテルエルマール（H23.7.20廃止、H26.10.14届出）</v>
          </cell>
          <cell r="E267" t="str">
            <v>銭函3-395-4</v>
          </cell>
        </row>
        <row r="268">
          <cell r="A268" t="str">
            <v/>
          </cell>
          <cell r="B268">
            <v>9036</v>
          </cell>
          <cell r="C268" t="str">
            <v>旅館</v>
          </cell>
          <cell r="D268" t="str">
            <v>株式会社温泉宏楽園（H26.12.5廃止、H27.1.9届出）</v>
          </cell>
          <cell r="E268" t="str">
            <v>新光5-23-1</v>
          </cell>
        </row>
        <row r="269">
          <cell r="A269" t="str">
            <v/>
          </cell>
          <cell r="B269">
            <v>9037</v>
          </cell>
          <cell r="C269" t="str">
            <v>簡易宿所</v>
          </cell>
          <cell r="D269" t="str">
            <v>風旅篭（H27.2.6職権廃止）</v>
          </cell>
          <cell r="E269" t="str">
            <v>堺町2-22</v>
          </cell>
        </row>
        <row r="270">
          <cell r="A270" t="str">
            <v/>
          </cell>
          <cell r="B270">
            <v>9038</v>
          </cell>
          <cell r="C270" t="str">
            <v>簡易宿所</v>
          </cell>
          <cell r="D270" t="str">
            <v>さと屋（H27.2.6職権廃止）</v>
          </cell>
          <cell r="E270" t="str">
            <v>新光4-1-13</v>
          </cell>
        </row>
        <row r="271">
          <cell r="A271" t="str">
            <v/>
          </cell>
          <cell r="B271">
            <v>9039</v>
          </cell>
          <cell r="C271" t="str">
            <v>簡易宿所</v>
          </cell>
          <cell r="D271" t="str">
            <v>マリンブーツイン（H26.8.31廃止、H27.3.9届出）</v>
          </cell>
          <cell r="E271" t="str">
            <v>銭函2-1-2</v>
          </cell>
        </row>
        <row r="272">
          <cell r="A272" t="str">
            <v/>
          </cell>
          <cell r="B272">
            <v>9040</v>
          </cell>
          <cell r="C272" t="str">
            <v>車庫付旅館</v>
          </cell>
          <cell r="D272" t="str">
            <v>モーターリストホテル渚(H27.4.27職権廃止）</v>
          </cell>
          <cell r="E272" t="str">
            <v>蘭島1-20-2</v>
          </cell>
        </row>
        <row r="273">
          <cell r="A273" t="str">
            <v/>
          </cell>
          <cell r="B273">
            <v>9041</v>
          </cell>
          <cell r="C273" t="str">
            <v>簡易宿所</v>
          </cell>
          <cell r="D273" t="str">
            <v>マリンパーク　はせがわ（H27.5.25職権廃止）</v>
          </cell>
          <cell r="E273" t="str">
            <v>祝津3-215</v>
          </cell>
        </row>
        <row r="274">
          <cell r="A274" t="str">
            <v/>
          </cell>
          <cell r="B274">
            <v>9042</v>
          </cell>
          <cell r="C274" t="str">
            <v>簡易宿所</v>
          </cell>
          <cell r="D274" t="str">
            <v>ＢＥＡＣＨ　ＨＯＵＳＥ　ＮＯＭＡＤ（H15.9.30廃止、H27.6.16届出）</v>
          </cell>
          <cell r="E274" t="str">
            <v>塩谷1-27-2</v>
          </cell>
        </row>
        <row r="275">
          <cell r="A275" t="str">
            <v/>
          </cell>
          <cell r="B275">
            <v>9043</v>
          </cell>
          <cell r="C275" t="str">
            <v>簡易宿所</v>
          </cell>
          <cell r="D275" t="str">
            <v>ペンション海倶楽部　（H27.6.16職権廃止）</v>
          </cell>
          <cell r="E275" t="str">
            <v>蘭島1-16-1</v>
          </cell>
        </row>
        <row r="276">
          <cell r="A276" t="str">
            <v/>
          </cell>
          <cell r="B276">
            <v>9044</v>
          </cell>
          <cell r="C276" t="str">
            <v>ホテル</v>
          </cell>
          <cell r="D276" t="str">
            <v>ホテルソニア（H27.6.15廃止、H27.6.16届出）</v>
          </cell>
          <cell r="E276" t="str">
            <v>色内1-4-22</v>
          </cell>
        </row>
        <row r="277">
          <cell r="A277" t="str">
            <v/>
          </cell>
          <cell r="B277">
            <v>9045</v>
          </cell>
          <cell r="C277" t="str">
            <v>ホテル</v>
          </cell>
          <cell r="D277" t="str">
            <v>ＨＯＴＥＬ　ＳＯＮＩＡⅡ（H27.6.15廃止、H27.6.16届出）</v>
          </cell>
          <cell r="E277" t="str">
            <v>色内1-4-20</v>
          </cell>
        </row>
        <row r="278">
          <cell r="A278" t="str">
            <v/>
          </cell>
          <cell r="B278">
            <v>9046</v>
          </cell>
          <cell r="C278" t="str">
            <v>簡易宿所</v>
          </cell>
          <cell r="D278" t="str">
            <v>Ｏｓａｄａ　Ｈｏｕｓｅ（H27.8.31廃止、H27.9.18届出）</v>
          </cell>
          <cell r="E278" t="str">
            <v>銭函3-392-2</v>
          </cell>
        </row>
        <row r="279">
          <cell r="A279" t="str">
            <v/>
          </cell>
          <cell r="B279">
            <v>9047</v>
          </cell>
          <cell r="C279" t="str">
            <v>簡易宿所</v>
          </cell>
          <cell r="D279" t="str">
            <v>ツーリングインレストハウス　ライダーハウス（H27.10.13廃止、H27.10.21届出）</v>
          </cell>
          <cell r="E279" t="str">
            <v>桃内1-59</v>
          </cell>
        </row>
        <row r="280">
          <cell r="A280" t="str">
            <v/>
          </cell>
          <cell r="B280">
            <v>9048</v>
          </cell>
          <cell r="C280" t="str">
            <v>ホテル</v>
          </cell>
          <cell r="D280" t="str">
            <v>ホテルノルド小樽（H28.3.18廃止、H28.3.18届出）</v>
          </cell>
          <cell r="E280" t="str">
            <v>色内1-4-16</v>
          </cell>
        </row>
        <row r="281">
          <cell r="A281" t="str">
            <v/>
          </cell>
          <cell r="B281">
            <v>9049</v>
          </cell>
          <cell r="C281" t="str">
            <v>ホテル</v>
          </cell>
          <cell r="D281" t="str">
            <v>ホテル稲穂(H28.3.31廃止、H28.3.30届出）</v>
          </cell>
          <cell r="E281" t="str">
            <v>稲穂3-10-12</v>
          </cell>
        </row>
        <row r="282">
          <cell r="A282" t="str">
            <v/>
          </cell>
          <cell r="B282">
            <v>9050</v>
          </cell>
          <cell r="C282" t="str">
            <v>車庫付旅館</v>
          </cell>
          <cell r="D282" t="str">
            <v>ブルーホテル　ＤＵＥ（H28.2.1廃止、H28.5.10届出）</v>
          </cell>
          <cell r="E282" t="str">
            <v>張碓町492</v>
          </cell>
        </row>
        <row r="283">
          <cell r="A283" t="str">
            <v/>
          </cell>
          <cell r="B283">
            <v>9051</v>
          </cell>
          <cell r="C283" t="str">
            <v>簡易宿所</v>
          </cell>
          <cell r="D283" t="str">
            <v>ペンションろーまん（H28.7.20廃止、届出）</v>
          </cell>
          <cell r="E283" t="str">
            <v>朝里川温泉2-753</v>
          </cell>
        </row>
        <row r="284">
          <cell r="A284" t="str">
            <v/>
          </cell>
          <cell r="B284">
            <v>9052</v>
          </cell>
          <cell r="C284" t="str">
            <v>簡易宿所</v>
          </cell>
          <cell r="D284" t="str">
            <v>民泊　小樽運河（H28.7.26廃止、届出）</v>
          </cell>
          <cell r="E284" t="str">
            <v>稲穂5-1-1</v>
          </cell>
        </row>
        <row r="285">
          <cell r="A285" t="str">
            <v/>
          </cell>
          <cell r="B285">
            <v>9053</v>
          </cell>
          <cell r="C285" t="str">
            <v>簡易宿所</v>
          </cell>
          <cell r="D285" t="str">
            <v>ライダーハウスやまだ(H28.5.1廃止、H28.8.5届出）</v>
          </cell>
          <cell r="E285" t="str">
            <v>春香町388-8</v>
          </cell>
        </row>
        <row r="286">
          <cell r="A286" t="str">
            <v/>
          </cell>
          <cell r="B286">
            <v>9054</v>
          </cell>
          <cell r="C286" t="str">
            <v>簡易宿所</v>
          </cell>
          <cell r="D286" t="str">
            <v>Ｏｔａｒｕ　Ｕｎｅｘｐｅｃｔｅｄ　ｔｒａｐ　「だはんこき舎」（H28.8.8職権廃止）</v>
          </cell>
          <cell r="E286" t="str">
            <v>住ノ江1-8-23</v>
          </cell>
        </row>
        <row r="287">
          <cell r="A287" t="str">
            <v/>
          </cell>
          <cell r="B287">
            <v>9055</v>
          </cell>
          <cell r="C287" t="str">
            <v>ホテル</v>
          </cell>
          <cell r="D287" t="str">
            <v>ホテルソニア(H28.11.1廃止、H28.10.12届出）</v>
          </cell>
          <cell r="E287" t="str">
            <v>色内1-4-22</v>
          </cell>
        </row>
        <row r="288">
          <cell r="A288" t="str">
            <v/>
          </cell>
          <cell r="B288">
            <v>9056</v>
          </cell>
          <cell r="C288" t="str">
            <v>ホテル</v>
          </cell>
          <cell r="D288" t="str">
            <v>ホテルソニアⅡ(H28.11.1廃止、H28.10.12届出）</v>
          </cell>
          <cell r="E288" t="str">
            <v>色内1-4-20</v>
          </cell>
        </row>
        <row r="289">
          <cell r="A289" t="str">
            <v/>
          </cell>
          <cell r="B289">
            <v>9057</v>
          </cell>
          <cell r="C289" t="str">
            <v>簡易宿所</v>
          </cell>
          <cell r="D289" t="str">
            <v>小樽旅舎　碝(H28.8.31廃止、H29.3.30届出）</v>
          </cell>
          <cell r="E289" t="str">
            <v>稲穂3-7-14</v>
          </cell>
        </row>
        <row r="290">
          <cell r="A290" t="str">
            <v/>
          </cell>
          <cell r="B290">
            <v>9058</v>
          </cell>
          <cell r="C290" t="str">
            <v>旅館</v>
          </cell>
          <cell r="D290" t="str">
            <v>海老屋(H22.3.31廃止、H29.8.21届出）</v>
          </cell>
          <cell r="E290" t="str">
            <v>色内2-10-16</v>
          </cell>
        </row>
        <row r="291">
          <cell r="A291" t="str">
            <v/>
          </cell>
          <cell r="B291">
            <v>9059</v>
          </cell>
          <cell r="C291" t="str">
            <v>簡易宿所</v>
          </cell>
          <cell r="D291" t="str">
            <v>御宿　櫻井(H28.9.30廃止、H29.8.25届出）</v>
          </cell>
          <cell r="E291" t="str">
            <v>堺町2-12</v>
          </cell>
        </row>
        <row r="292">
          <cell r="A292" t="str">
            <v/>
          </cell>
          <cell r="B292">
            <v>9060</v>
          </cell>
          <cell r="C292" t="str">
            <v>ホテル</v>
          </cell>
          <cell r="D292" t="str">
            <v>ホテルヴィブラントオタル（H29.2.16廃止、H29.9.8届出）</v>
          </cell>
          <cell r="E292" t="str">
            <v>色内1-3-1</v>
          </cell>
        </row>
        <row r="293">
          <cell r="A293" t="str">
            <v/>
          </cell>
          <cell r="B293">
            <v>9061</v>
          </cell>
          <cell r="C293" t="str">
            <v>簡易宿所</v>
          </cell>
          <cell r="D293" t="str">
            <v>コテージ坂の上館（H29.12.1廃止、H29.12.8届出）</v>
          </cell>
          <cell r="E293" t="str">
            <v>住吉町3-10</v>
          </cell>
        </row>
        <row r="294">
          <cell r="A294" t="str">
            <v/>
          </cell>
          <cell r="B294">
            <v>9062</v>
          </cell>
          <cell r="C294" t="str">
            <v>車庫付旅館</v>
          </cell>
          <cell r="D294" t="str">
            <v>ホテル　カサブランカ（H30.2.14職権廃止）</v>
          </cell>
          <cell r="E294" t="str">
            <v>天神2-20-16</v>
          </cell>
        </row>
        <row r="295">
          <cell r="A295" t="str">
            <v/>
          </cell>
          <cell r="B295">
            <v>9063</v>
          </cell>
          <cell r="C295" t="str">
            <v>車庫付旅館</v>
          </cell>
          <cell r="D295" t="str">
            <v>ホテル　カサブランカ（H30.2.14職権廃止）</v>
          </cell>
          <cell r="E295" t="str">
            <v>天神2-20-16</v>
          </cell>
        </row>
        <row r="296">
          <cell r="A296" t="str">
            <v/>
          </cell>
          <cell r="B296">
            <v>9064</v>
          </cell>
          <cell r="C296" t="str">
            <v>簡易宿所</v>
          </cell>
          <cell r="D296" t="str">
            <v>ピア公園ハイツ（H30.4.5廃止、H30.4.5届出）</v>
          </cell>
          <cell r="E296" t="str">
            <v>花園3-9-7</v>
          </cell>
        </row>
        <row r="297">
          <cell r="A297" t="str">
            <v/>
          </cell>
          <cell r="B297">
            <v>9065</v>
          </cell>
          <cell r="C297" t="str">
            <v>簡易宿所</v>
          </cell>
          <cell r="D297" t="str">
            <v>朝里川LOG（H30.3.14廃止、H30.4.13届出）</v>
          </cell>
          <cell r="E297" t="str">
            <v>朝里川温泉2-692</v>
          </cell>
        </row>
        <row r="298">
          <cell r="A298" t="str">
            <v/>
          </cell>
          <cell r="B298">
            <v>9066</v>
          </cell>
          <cell r="C298" t="str">
            <v>ホテル</v>
          </cell>
          <cell r="D298" t="str">
            <v>海宝樓倶楽部（H30.4.13廃止、H30.4.20届出）</v>
          </cell>
          <cell r="E298" t="str">
            <v>東雲町1-19</v>
          </cell>
        </row>
        <row r="299">
          <cell r="A299" t="str">
            <v/>
          </cell>
          <cell r="B299">
            <v>9067</v>
          </cell>
          <cell r="C299" t="str">
            <v>簡易宿所</v>
          </cell>
          <cell r="D299" t="str">
            <v>アジアンタイム（H30.4.1廃止、H30.4.20届出）</v>
          </cell>
          <cell r="E299" t="str">
            <v>銭函2-38-11</v>
          </cell>
        </row>
        <row r="300">
          <cell r="A300" t="str">
            <v/>
          </cell>
          <cell r="B300">
            <v>9068</v>
          </cell>
          <cell r="C300" t="str">
            <v>下宿</v>
          </cell>
          <cell r="D300" t="str">
            <v>岡田下宿（H25.8.7廃止、H30.8.17届出）</v>
          </cell>
          <cell r="E300" t="str">
            <v>色内2-18-8</v>
          </cell>
        </row>
        <row r="301">
          <cell r="A301" t="str">
            <v/>
          </cell>
          <cell r="B301">
            <v>9069</v>
          </cell>
          <cell r="C301" t="str">
            <v>旅館</v>
          </cell>
          <cell r="D301" t="str">
            <v>銀鱗荘（H30.8.20廃止、H30.8.30届出）</v>
          </cell>
          <cell r="E301" t="str">
            <v>桜1-1-13</v>
          </cell>
        </row>
        <row r="302">
          <cell r="A302" t="str">
            <v/>
          </cell>
          <cell r="B302">
            <v>9070</v>
          </cell>
          <cell r="C302" t="str">
            <v>簡易宿所</v>
          </cell>
          <cell r="D302" t="str">
            <v>Ｇｕｅｓｔ　Ｈｏｕｓｅ　ＫＯＯＫＡＩ（H31.2.19廃止、届出）</v>
          </cell>
          <cell r="E302" t="str">
            <v>朝里4-6-8</v>
          </cell>
        </row>
        <row r="303">
          <cell r="A303" t="str">
            <v/>
          </cell>
          <cell r="B303">
            <v>9071</v>
          </cell>
          <cell r="C303" t="str">
            <v>簡易宿所</v>
          </cell>
          <cell r="D303" t="str">
            <v>Ｏｔａｒｕ　Ｖｉｌｌａ(H31.4.2廃止、届出)</v>
          </cell>
          <cell r="E303" t="str">
            <v>稲穂5-13-21</v>
          </cell>
        </row>
        <row r="304">
          <cell r="A304" t="str">
            <v/>
          </cell>
          <cell r="B304">
            <v>9072</v>
          </cell>
          <cell r="C304" t="str">
            <v>簡易宿所</v>
          </cell>
          <cell r="D304" t="str">
            <v>Ｏｔａｒｕ　Ｖｉｌｌａ　Ａｎｎｅｘ(H31.4.2廃止、届出)</v>
          </cell>
          <cell r="E304" t="str">
            <v>稲穂5-13-23</v>
          </cell>
        </row>
        <row r="305">
          <cell r="A305" t="str">
            <v/>
          </cell>
          <cell r="B305">
            <v>9073</v>
          </cell>
          <cell r="C305" t="str">
            <v>簡易宿所</v>
          </cell>
          <cell r="D305" t="str">
            <v>Ｇｒａｎｄｍａ’ｓ Ｈｏｕｓｅ(R元.5.9廃止、R元.5.21届出)</v>
          </cell>
          <cell r="E305" t="str">
            <v>桜2-5-28</v>
          </cell>
        </row>
        <row r="306">
          <cell r="A306" t="str">
            <v/>
          </cell>
          <cell r="B306">
            <v>9074</v>
          </cell>
          <cell r="C306" t="str">
            <v>簡易宿所</v>
          </cell>
          <cell r="D306" t="str">
            <v>ウェルネス水天宮(H31.2.20廃止、R元.7.3届出)</v>
          </cell>
          <cell r="E306" t="str">
            <v>相生町4-40</v>
          </cell>
        </row>
        <row r="307">
          <cell r="A307" t="str">
            <v/>
          </cell>
          <cell r="B307">
            <v>9075</v>
          </cell>
          <cell r="C307" t="str">
            <v>旅館・ホテル</v>
          </cell>
          <cell r="D307" t="str">
            <v>ホテルソニア小樽（本館）(R元.8.26廃止、R元.10.15届出)</v>
          </cell>
          <cell r="E307" t="str">
            <v>色内1-4-22</v>
          </cell>
        </row>
        <row r="308">
          <cell r="A308" t="str">
            <v/>
          </cell>
          <cell r="B308">
            <v>9076</v>
          </cell>
          <cell r="C308" t="str">
            <v>旅館・ホテル</v>
          </cell>
          <cell r="D308" t="str">
            <v>ホテルソニア小樽（新館）(R元.8.26廃止、R元.10.15届出)</v>
          </cell>
          <cell r="E308" t="str">
            <v>色内1-4-20</v>
          </cell>
        </row>
        <row r="309">
          <cell r="A309" t="str">
            <v/>
          </cell>
          <cell r="B309">
            <v>9077</v>
          </cell>
          <cell r="C309" t="str">
            <v>旅館・ホテル</v>
          </cell>
          <cell r="D309" t="str">
            <v>ホテルソニア小樽(R元.8.26廃止、R元.10.15届出)</v>
          </cell>
          <cell r="E309" t="str">
            <v>色内1-4-21</v>
          </cell>
        </row>
        <row r="310">
          <cell r="A310" t="str">
            <v/>
          </cell>
          <cell r="B310">
            <v>9078</v>
          </cell>
          <cell r="C310" t="str">
            <v>簡易宿所</v>
          </cell>
          <cell r="D310" t="str">
            <v>Otaru Tap Room（R1.10.24廃止、R1.10.25届出）</v>
          </cell>
          <cell r="E310" t="str">
            <v>色内2-4-8</v>
          </cell>
        </row>
        <row r="311">
          <cell r="A311" t="str">
            <v/>
          </cell>
          <cell r="B311">
            <v>9079</v>
          </cell>
          <cell r="C311" t="str">
            <v>簡易宿所</v>
          </cell>
          <cell r="D311" t="str">
            <v>民宿錦園(R2.1.14廃止、届出)</v>
          </cell>
          <cell r="E311" t="str">
            <v>錦町22-15</v>
          </cell>
        </row>
        <row r="312">
          <cell r="A312" t="str">
            <v/>
          </cell>
          <cell r="B312">
            <v>9080</v>
          </cell>
          <cell r="C312" t="str">
            <v>簡易宿所</v>
          </cell>
          <cell r="D312" t="str">
            <v>ハーベスト（R2.2.19廃止、R2.2.19届出）</v>
          </cell>
          <cell r="E312" t="str">
            <v>長橋1-2-3</v>
          </cell>
        </row>
        <row r="313">
          <cell r="A313" t="str">
            <v/>
          </cell>
          <cell r="B313">
            <v>9081</v>
          </cell>
          <cell r="C313" t="str">
            <v>簡易宿所</v>
          </cell>
          <cell r="D313" t="str">
            <v>ハーベスト　アネックス（R2.2.19廃止、R2.2.19届出）</v>
          </cell>
          <cell r="E313" t="str">
            <v>長橋1-2-3</v>
          </cell>
        </row>
        <row r="314">
          <cell r="A314" t="str">
            <v/>
          </cell>
          <cell r="B314">
            <v>9082</v>
          </cell>
          <cell r="C314" t="str">
            <v>簡易宿所</v>
          </cell>
          <cell r="D314" t="str">
            <v>ＭＡＧＩＣ ＢＵＳ ＨＯＳＴＥＬ ＯＴＡＲＵ（R2.2.26廃止、R2.2.26届出）</v>
          </cell>
          <cell r="E314" t="str">
            <v>花園3-1-5</v>
          </cell>
        </row>
        <row r="315">
          <cell r="A315" t="str">
            <v/>
          </cell>
          <cell r="B315">
            <v>9083</v>
          </cell>
          <cell r="C315" t="str">
            <v>簡易宿所</v>
          </cell>
          <cell r="D315" t="str">
            <v>樽音（R2.3.19廃止、届出）</v>
          </cell>
          <cell r="E315" t="str">
            <v>稲穂5-13-17</v>
          </cell>
        </row>
        <row r="316">
          <cell r="A316" t="str">
            <v/>
          </cell>
          <cell r="B316">
            <v>9084</v>
          </cell>
          <cell r="C316" t="str">
            <v>簡易宿所</v>
          </cell>
          <cell r="D316" t="str">
            <v>Ｏｔａｒｕ　Ｖｉｌｌａ　Ａｎｎｅｘ（R1.12.23廃止、R2.2.27届出）</v>
          </cell>
          <cell r="E316" t="str">
            <v>稲穂5-13-23</v>
          </cell>
        </row>
        <row r="317">
          <cell r="A317" t="str">
            <v/>
          </cell>
          <cell r="B317">
            <v>9085</v>
          </cell>
          <cell r="C317" t="str">
            <v>旅館・ホテル</v>
          </cell>
          <cell r="D317" t="str">
            <v>かんぽの宿小樽(R2.3.31廃止、R2.4.17届出)</v>
          </cell>
          <cell r="E317" t="str">
            <v>朝里川温泉2-670</v>
          </cell>
        </row>
        <row r="318">
          <cell r="A318" t="str">
            <v/>
          </cell>
          <cell r="B318">
            <v>9086</v>
          </cell>
          <cell r="C318" t="str">
            <v>簡易宿所</v>
          </cell>
          <cell r="D318" t="str">
            <v>ゲストハウス小樽色内（R2.4.30廃止、R2.5.1届出）</v>
          </cell>
          <cell r="E318" t="str">
            <v>色内1-7-1</v>
          </cell>
        </row>
        <row r="319">
          <cell r="A319" t="str">
            <v/>
          </cell>
          <cell r="B319">
            <v>9087</v>
          </cell>
          <cell r="C319" t="str">
            <v>簡易宿所</v>
          </cell>
          <cell r="D319" t="str">
            <v>Ｏｔａｒｕ　Ｖｉｌｌａ(R2.4.30廃止、R2.5.14届出)</v>
          </cell>
          <cell r="E319" t="str">
            <v>稲穂5-13-21</v>
          </cell>
        </row>
        <row r="320">
          <cell r="A320" t="str">
            <v/>
          </cell>
          <cell r="B320">
            <v>9088</v>
          </cell>
          <cell r="C320" t="str">
            <v>簡易宿所</v>
          </cell>
          <cell r="D320" t="str">
            <v>ウィンケル　シー(R2.5.18廃止、R2.5.18届出)</v>
          </cell>
          <cell r="E320" t="str">
            <v>船浜町7-17</v>
          </cell>
        </row>
        <row r="321">
          <cell r="A321" t="str">
            <v/>
          </cell>
          <cell r="B321">
            <v>9089</v>
          </cell>
          <cell r="C321" t="str">
            <v>簡易宿所</v>
          </cell>
          <cell r="D321" t="str">
            <v>八福の宿（R2.6.15廃止、R2.6.16届出）</v>
          </cell>
          <cell r="E321" t="str">
            <v>桜2-5-28</v>
          </cell>
        </row>
        <row r="322">
          <cell r="A322" t="str">
            <v/>
          </cell>
          <cell r="B322">
            <v>9090</v>
          </cell>
          <cell r="C322" t="str">
            <v>簡易宿所</v>
          </cell>
          <cell r="D322" t="str">
            <v>小樽天狗山　山麓館（R2.9.30廃止、R2.10.19届出）</v>
          </cell>
          <cell r="E322" t="str">
            <v>最上2-16-18</v>
          </cell>
        </row>
        <row r="323">
          <cell r="A323" t="str">
            <v/>
          </cell>
          <cell r="B323">
            <v>9091</v>
          </cell>
          <cell r="C323" t="str">
            <v>簡易宿所</v>
          </cell>
          <cell r="D323" t="str">
            <v>Ｈｏｓｔｅｌ Ｃａｎａｌ Ｖｉｅｗ（R2.4.30廃止、R2.10.28届出）</v>
          </cell>
          <cell r="E323" t="str">
            <v>東雲町6-20</v>
          </cell>
        </row>
        <row r="324">
          <cell r="A324" t="str">
            <v/>
          </cell>
          <cell r="B324">
            <v>9092</v>
          </cell>
          <cell r="C324" t="str">
            <v>簡易宿所</v>
          </cell>
          <cell r="D324" t="str">
            <v>ＯＴＡＲＵ　ＮＵＰＵＲＩ　ＨＯＳＴＥＬ（R2.11.13廃止、届出）</v>
          </cell>
          <cell r="E324" t="str">
            <v>稲穂3-7-14</v>
          </cell>
        </row>
        <row r="325">
          <cell r="A325" t="str">
            <v/>
          </cell>
          <cell r="B325">
            <v>9093</v>
          </cell>
          <cell r="C325" t="str">
            <v>簡易宿所</v>
          </cell>
          <cell r="D325" t="str">
            <v>ドミトリーＬ（R3.1.28廃止、R3.1.28届出）</v>
          </cell>
          <cell r="E325" t="str">
            <v>富岡2-3-11</v>
          </cell>
        </row>
        <row r="326">
          <cell r="A326" t="str">
            <v/>
          </cell>
          <cell r="B326">
            <v>9094</v>
          </cell>
          <cell r="C326" t="str">
            <v>下宿</v>
          </cell>
          <cell r="D326" t="str">
            <v>とまや（H30.7.22廃止、R3.3.22届出）</v>
          </cell>
          <cell r="E326" t="str">
            <v>末広町19-10</v>
          </cell>
        </row>
        <row r="327">
          <cell r="A327" t="str">
            <v/>
          </cell>
          <cell r="B327">
            <v>9095</v>
          </cell>
          <cell r="C327" t="str">
            <v>旅館・ホテル</v>
          </cell>
          <cell r="D327" t="str">
            <v>ホテル　プチ　フルール（R3.5.21職権廃止）</v>
          </cell>
          <cell r="E327" t="str">
            <v>朝里川温泉2-686</v>
          </cell>
        </row>
        <row r="328">
          <cell r="A328" t="str">
            <v/>
          </cell>
          <cell r="B328">
            <v>9096</v>
          </cell>
          <cell r="C328" t="str">
            <v>簡易宿所</v>
          </cell>
          <cell r="D328" t="str">
            <v>ステイズ小樽（R3.5.30廃止、R3.6.10届出）</v>
          </cell>
          <cell r="E328" t="str">
            <v>相生町1-9</v>
          </cell>
        </row>
        <row r="329">
          <cell r="A329" t="str">
            <v/>
          </cell>
          <cell r="B329">
            <v>9097</v>
          </cell>
          <cell r="C329" t="str">
            <v>簡易宿所</v>
          </cell>
          <cell r="D329" t="str">
            <v>Ｈｅｒｂｏｒ　Ｌｉｇｈｔ　ＳＨＩＮＯＮＯＭＥ（R3.5.30廃止、R3.6.10届出）</v>
          </cell>
          <cell r="E329" t="str">
            <v>東雲町1</v>
          </cell>
        </row>
        <row r="330">
          <cell r="A330" t="str">
            <v/>
          </cell>
          <cell r="B330">
            <v>9098</v>
          </cell>
          <cell r="C330" t="str">
            <v>簡易宿所</v>
          </cell>
          <cell r="D330" t="str">
            <v>Ｈｅｒｂｏｒ　Ｌｉｇｈｔ　ＫＡＩＨＯＵＲＯＵ（R3.5.30廃止、R3.6.10届出）</v>
          </cell>
          <cell r="E330" t="str">
            <v>東雲町1-19</v>
          </cell>
        </row>
        <row r="331">
          <cell r="A331" t="str">
            <v/>
          </cell>
          <cell r="B331">
            <v>9099</v>
          </cell>
          <cell r="C331" t="str">
            <v>簡易宿所</v>
          </cell>
          <cell r="D331" t="str">
            <v>Hoimin House（R2.10.15廃止、R3.6.16届出）</v>
          </cell>
          <cell r="E331" t="str">
            <v>花園3-18-8</v>
          </cell>
        </row>
        <row r="332">
          <cell r="A332" t="str">
            <v/>
          </cell>
          <cell r="B332">
            <v>9100</v>
          </cell>
          <cell r="C332" t="str">
            <v>簡易宿所</v>
          </cell>
          <cell r="D332" t="str">
            <v>ウイングベイ　キャンプガーデン　海と空(R3.8.12廃止、R3.8.20届出)</v>
          </cell>
          <cell r="E332" t="str">
            <v>築港11-2</v>
          </cell>
        </row>
        <row r="333">
          <cell r="A333" t="str">
            <v/>
          </cell>
          <cell r="B333">
            <v>9101</v>
          </cell>
          <cell r="C333" t="str">
            <v>旅館・ホテル</v>
          </cell>
          <cell r="D333" t="str">
            <v>稲穂第二ビル</v>
          </cell>
          <cell r="E333" t="str">
            <v>稲穂2-3-10</v>
          </cell>
        </row>
        <row r="334">
          <cell r="A334" t="str">
            <v/>
          </cell>
          <cell r="B334">
            <v>9102</v>
          </cell>
          <cell r="C334" t="str">
            <v>簡易宿所</v>
          </cell>
          <cell r="D334" t="str">
            <v>朝里川ＬＯＧ　</v>
          </cell>
          <cell r="E334" t="str">
            <v>朝里川温泉2-692</v>
          </cell>
        </row>
        <row r="335">
          <cell r="A335" t="str">
            <v/>
          </cell>
          <cell r="B335">
            <v>9103</v>
          </cell>
          <cell r="C335" t="str">
            <v>簡易宿所</v>
          </cell>
          <cell r="D335" t="str">
            <v>experience小樽花園</v>
          </cell>
          <cell r="E335" t="str">
            <v>花園2-11-12</v>
          </cell>
        </row>
        <row r="336">
          <cell r="A336" t="str">
            <v/>
          </cell>
          <cell r="B336">
            <v>9104</v>
          </cell>
          <cell r="C336" t="str">
            <v>簡易宿所</v>
          </cell>
          <cell r="D336" t="str">
            <v>Ｖｉｅｗ　Ｐｏｉｎｔ　ＡＳＡＲＩ</v>
          </cell>
          <cell r="E336" t="str">
            <v>朝里4-6-9</v>
          </cell>
        </row>
        <row r="337">
          <cell r="A337" t="str">
            <v/>
          </cell>
          <cell r="B337">
            <v>9105</v>
          </cell>
          <cell r="C337" t="str">
            <v>旅館・ホテル</v>
          </cell>
          <cell r="D337" t="str">
            <v>旅房はなえみ</v>
          </cell>
          <cell r="E337" t="str">
            <v>朝里川温泉2-686-3</v>
          </cell>
        </row>
        <row r="338">
          <cell r="A338" t="str">
            <v/>
          </cell>
          <cell r="B338">
            <v>9106</v>
          </cell>
          <cell r="C338" t="str">
            <v>簡易宿所</v>
          </cell>
          <cell r="D338" t="str">
            <v>難陀HOUSE</v>
          </cell>
          <cell r="E338" t="str">
            <v>銭函2-2-3</v>
          </cell>
        </row>
        <row r="339">
          <cell r="A339" t="str">
            <v/>
          </cell>
          <cell r="B339">
            <v>9107</v>
          </cell>
          <cell r="C339" t="str">
            <v>簡易宿所</v>
          </cell>
          <cell r="D339" t="str">
            <v>御宿　櫻井</v>
          </cell>
          <cell r="E339" t="str">
            <v>堺町2-12</v>
          </cell>
        </row>
        <row r="340">
          <cell r="A340" t="str">
            <v/>
          </cell>
          <cell r="B340">
            <v>9108</v>
          </cell>
          <cell r="C340" t="str">
            <v>簡易宿所</v>
          </cell>
          <cell r="D340" t="str">
            <v>小樽駅前ゲストハウスＩｔｏ</v>
          </cell>
          <cell r="E340" t="str">
            <v>稲穂2-3-13</v>
          </cell>
        </row>
        <row r="341">
          <cell r="A341" t="str">
            <v/>
          </cell>
          <cell r="B341">
            <v>9109</v>
          </cell>
          <cell r="C341" t="str">
            <v>簡易宿所</v>
          </cell>
          <cell r="D341" t="str">
            <v>塩谷迎浜館</v>
          </cell>
          <cell r="E341" t="str">
            <v>塩谷1-27-12</v>
          </cell>
        </row>
        <row r="342">
          <cell r="A342" t="str">
            <v/>
          </cell>
          <cell r="B342">
            <v>9110</v>
          </cell>
          <cell r="C342" t="str">
            <v>旅館・ホテル</v>
          </cell>
          <cell r="D342" t="str">
            <v>小樽港湾センター（シーサイド・イン）</v>
          </cell>
          <cell r="E342" t="str">
            <v>港町4-4</v>
          </cell>
        </row>
        <row r="343">
          <cell r="A343" t="str">
            <v/>
          </cell>
          <cell r="B343">
            <v>9111</v>
          </cell>
          <cell r="C343" t="str">
            <v>旅館・ホテル</v>
          </cell>
          <cell r="D343" t="str">
            <v>アールジェイホテルズ</v>
          </cell>
          <cell r="E343" t="str">
            <v>稲穂5-7-8</v>
          </cell>
        </row>
        <row r="344">
          <cell r="A344" t="str">
            <v/>
          </cell>
          <cell r="B344">
            <v>9112</v>
          </cell>
          <cell r="C344" t="str">
            <v>簡易宿所</v>
          </cell>
          <cell r="D344" t="str">
            <v>旅宿　レイルウェイステーション</v>
          </cell>
          <cell r="E344" t="str">
            <v>若松1-6-8</v>
          </cell>
        </row>
        <row r="345">
          <cell r="A345" t="str">
            <v/>
          </cell>
          <cell r="B345">
            <v>9113</v>
          </cell>
          <cell r="C345" t="str">
            <v>簡易宿所</v>
          </cell>
          <cell r="D345" t="str">
            <v>御宿　櫻井</v>
          </cell>
          <cell r="E345" t="str">
            <v>堺町2-12</v>
          </cell>
        </row>
        <row r="346">
          <cell r="A346" t="str">
            <v/>
          </cell>
          <cell r="B346">
            <v>9114</v>
          </cell>
          <cell r="C346" t="str">
            <v>簡易宿所</v>
          </cell>
          <cell r="D346" t="str">
            <v>遼庵</v>
          </cell>
          <cell r="E346" t="str">
            <v>稲穂1-8-6</v>
          </cell>
        </row>
        <row r="347">
          <cell r="A347" t="str">
            <v/>
          </cell>
          <cell r="B347">
            <v>9115</v>
          </cell>
          <cell r="C347" t="str">
            <v>簡易宿所</v>
          </cell>
          <cell r="D347" t="str">
            <v>梅の屋</v>
          </cell>
          <cell r="E347" t="str">
            <v>花園1-2-2</v>
          </cell>
        </row>
        <row r="348">
          <cell r="A348" t="str">
            <v/>
          </cell>
          <cell r="B348">
            <v>9116</v>
          </cell>
          <cell r="C348" t="str">
            <v>簡易宿所</v>
          </cell>
          <cell r="D348" t="str">
            <v>梅の屋　Ｂ館</v>
          </cell>
          <cell r="E348" t="str">
            <v>花園1-2-2</v>
          </cell>
        </row>
        <row r="349">
          <cell r="A349" t="str">
            <v/>
          </cell>
          <cell r="B349">
            <v>9117</v>
          </cell>
          <cell r="C349" t="str">
            <v>簡易宿所</v>
          </cell>
          <cell r="D349" t="str">
            <v>梅の屋　C館</v>
          </cell>
          <cell r="E349" t="str">
            <v>花園1-2-2</v>
          </cell>
        </row>
        <row r="350">
          <cell r="A350" t="str">
            <v/>
          </cell>
          <cell r="B350">
            <v>9118</v>
          </cell>
          <cell r="C350" t="str">
            <v>簡易宿所</v>
          </cell>
          <cell r="D350" t="str">
            <v>Ｓｔａｙ’ｓ　ＯＴＡＲＵ</v>
          </cell>
          <cell r="E350" t="str">
            <v>相生町1-9</v>
          </cell>
        </row>
        <row r="351">
          <cell r="A351" t="str">
            <v/>
          </cell>
          <cell r="B351">
            <v>9119</v>
          </cell>
          <cell r="C351" t="str">
            <v>簡易宿所</v>
          </cell>
          <cell r="D351" t="str">
            <v>グリーンルーム</v>
          </cell>
          <cell r="E351" t="str">
            <v>稲穂5-2-2</v>
          </cell>
        </row>
        <row r="352">
          <cell r="A352" t="str">
            <v/>
          </cell>
          <cell r="B352">
            <v>9120</v>
          </cell>
          <cell r="C352" t="str">
            <v>簡易宿所</v>
          </cell>
          <cell r="D352" t="str">
            <v>ヴィラ・マウンテング</v>
          </cell>
          <cell r="E352" t="str">
            <v>最上2-13-1</v>
          </cell>
        </row>
        <row r="353">
          <cell r="A353" t="str">
            <v/>
          </cell>
          <cell r="B353">
            <v>9121</v>
          </cell>
          <cell r="C353" t="str">
            <v>簡易宿所</v>
          </cell>
          <cell r="D353" t="str">
            <v>小さな宿　さくら</v>
          </cell>
          <cell r="E353" t="str">
            <v>稲穂2-16-6</v>
          </cell>
        </row>
        <row r="354">
          <cell r="A354" t="str">
            <v/>
          </cell>
          <cell r="B354">
            <v>9122</v>
          </cell>
          <cell r="C354" t="str">
            <v>簡易宿所</v>
          </cell>
          <cell r="D354" t="str">
            <v>コテージ＆貸別荘　縁</v>
          </cell>
          <cell r="E354" t="str">
            <v>桜2-1-29</v>
          </cell>
        </row>
        <row r="355">
          <cell r="A355" t="str">
            <v/>
          </cell>
          <cell r="B355">
            <v>9123</v>
          </cell>
          <cell r="C355" t="str">
            <v>簡易宿所</v>
          </cell>
          <cell r="D355" t="str">
            <v>D plus one doors</v>
          </cell>
          <cell r="E355" t="str">
            <v>住吉町4-12</v>
          </cell>
        </row>
        <row r="356">
          <cell r="A356" t="str">
            <v/>
          </cell>
          <cell r="B356">
            <v>9124</v>
          </cell>
          <cell r="C356" t="str">
            <v>簡易宿所</v>
          </cell>
          <cell r="D356" t="str">
            <v>小樽楽ＨＯＭＥ</v>
          </cell>
          <cell r="E356" t="str">
            <v>塩谷2-19-8</v>
          </cell>
        </row>
        <row r="357">
          <cell r="A357" t="str">
            <v/>
          </cell>
          <cell r="B357">
            <v>9125</v>
          </cell>
          <cell r="C357" t="str">
            <v>簡易宿所</v>
          </cell>
          <cell r="D357" t="str">
            <v>民宿ニューからまつ</v>
          </cell>
          <cell r="E357" t="str">
            <v>最上2-4-7</v>
          </cell>
        </row>
        <row r="358">
          <cell r="A358" t="str">
            <v/>
          </cell>
          <cell r="B358">
            <v>9126</v>
          </cell>
          <cell r="C358" t="str">
            <v>簡易宿所</v>
          </cell>
          <cell r="D358" t="str">
            <v>アップルハイム船見坂</v>
          </cell>
          <cell r="E358" t="str">
            <v>稲穂3-20</v>
          </cell>
        </row>
        <row r="359">
          <cell r="A359" t="str">
            <v/>
          </cell>
          <cell r="B359">
            <v>9127</v>
          </cell>
          <cell r="C359" t="str">
            <v>旅館・ホテル</v>
          </cell>
          <cell r="D359" t="str">
            <v>ｆａｍｉ　ＴＨＥ　ＧＲＥＥＮ　ＯＴＡＲＵ</v>
          </cell>
          <cell r="E359" t="str">
            <v>稲穂1-4-11</v>
          </cell>
        </row>
        <row r="360">
          <cell r="A360" t="str">
            <v/>
          </cell>
          <cell r="B360">
            <v>9128</v>
          </cell>
          <cell r="C360" t="str">
            <v>簡易宿所</v>
          </cell>
          <cell r="D360" t="str">
            <v>旅人の宿たなか</v>
          </cell>
          <cell r="E360" t="str">
            <v>忍路1-518</v>
          </cell>
        </row>
        <row r="361">
          <cell r="A361" t="str">
            <v/>
          </cell>
          <cell r="B361">
            <v>9129</v>
          </cell>
          <cell r="C361" t="str">
            <v>簡易宿所</v>
          </cell>
          <cell r="D361" t="str">
            <v>CozyInn　ＯＴＡＲＵ　本館</v>
          </cell>
          <cell r="E361" t="str">
            <v>錦町18-14</v>
          </cell>
        </row>
        <row r="362">
          <cell r="A362" t="str">
            <v/>
          </cell>
          <cell r="B362">
            <v>0</v>
          </cell>
          <cell r="C362" t="str">
            <v/>
          </cell>
          <cell r="D362" t="str">
            <v/>
          </cell>
          <cell r="E362" t="str">
            <v/>
          </cell>
        </row>
        <row r="363">
          <cell r="A363" t="str">
            <v/>
          </cell>
          <cell r="B363">
            <v>0</v>
          </cell>
          <cell r="C363" t="str">
            <v/>
          </cell>
          <cell r="D363" t="str">
            <v/>
          </cell>
          <cell r="E363" t="str">
            <v/>
          </cell>
        </row>
        <row r="364">
          <cell r="A364" t="str">
            <v/>
          </cell>
          <cell r="B364">
            <v>0</v>
          </cell>
          <cell r="C364" t="str">
            <v/>
          </cell>
          <cell r="D364" t="str">
            <v/>
          </cell>
          <cell r="E364" t="str">
            <v/>
          </cell>
        </row>
        <row r="365">
          <cell r="A365" t="str">
            <v/>
          </cell>
          <cell r="B365">
            <v>0</v>
          </cell>
          <cell r="C365" t="str">
            <v/>
          </cell>
          <cell r="D365" t="str">
            <v/>
          </cell>
          <cell r="E365" t="str">
            <v/>
          </cell>
        </row>
        <row r="366">
          <cell r="A366" t="str">
            <v/>
          </cell>
          <cell r="B366">
            <v>0</v>
          </cell>
          <cell r="C366" t="str">
            <v/>
          </cell>
          <cell r="D366" t="str">
            <v/>
          </cell>
          <cell r="E366" t="str">
            <v/>
          </cell>
        </row>
        <row r="367">
          <cell r="A367" t="str">
            <v/>
          </cell>
          <cell r="B367">
            <v>0</v>
          </cell>
          <cell r="C367" t="str">
            <v/>
          </cell>
          <cell r="D367" t="str">
            <v/>
          </cell>
          <cell r="E367" t="str">
            <v/>
          </cell>
        </row>
        <row r="368">
          <cell r="A368" t="str">
            <v/>
          </cell>
          <cell r="B368">
            <v>0</v>
          </cell>
          <cell r="C368" t="str">
            <v/>
          </cell>
          <cell r="D368" t="str">
            <v/>
          </cell>
          <cell r="E368" t="str">
            <v/>
          </cell>
        </row>
        <row r="369">
          <cell r="A369" t="str">
            <v/>
          </cell>
          <cell r="B369">
            <v>0</v>
          </cell>
          <cell r="C369" t="str">
            <v/>
          </cell>
          <cell r="D369" t="str">
            <v/>
          </cell>
          <cell r="E369" t="str">
            <v/>
          </cell>
        </row>
        <row r="370">
          <cell r="A370" t="str">
            <v/>
          </cell>
          <cell r="B370">
            <v>0</v>
          </cell>
          <cell r="C370" t="str">
            <v/>
          </cell>
          <cell r="D370" t="str">
            <v/>
          </cell>
          <cell r="E370" t="str">
            <v/>
          </cell>
        </row>
        <row r="371">
          <cell r="A371" t="str">
            <v/>
          </cell>
          <cell r="B371">
            <v>0</v>
          </cell>
          <cell r="C371" t="str">
            <v/>
          </cell>
          <cell r="D371" t="str">
            <v/>
          </cell>
          <cell r="E371" t="str">
            <v/>
          </cell>
        </row>
        <row r="372">
          <cell r="A372" t="str">
            <v/>
          </cell>
          <cell r="B372">
            <v>0</v>
          </cell>
          <cell r="C372" t="str">
            <v/>
          </cell>
          <cell r="D372" t="str">
            <v/>
          </cell>
          <cell r="E372" t="str">
            <v/>
          </cell>
        </row>
        <row r="373">
          <cell r="A373" t="str">
            <v/>
          </cell>
          <cell r="B373">
            <v>0</v>
          </cell>
          <cell r="C373" t="str">
            <v/>
          </cell>
          <cell r="D373" t="str">
            <v/>
          </cell>
          <cell r="E373" t="str">
            <v/>
          </cell>
        </row>
        <row r="374">
          <cell r="A374" t="str">
            <v/>
          </cell>
          <cell r="B374">
            <v>0</v>
          </cell>
          <cell r="C374" t="str">
            <v/>
          </cell>
          <cell r="D374" t="str">
            <v/>
          </cell>
          <cell r="E374" t="str">
            <v/>
          </cell>
        </row>
        <row r="375">
          <cell r="A375" t="str">
            <v/>
          </cell>
          <cell r="B375">
            <v>0</v>
          </cell>
          <cell r="C375" t="str">
            <v/>
          </cell>
          <cell r="D375" t="str">
            <v/>
          </cell>
          <cell r="E375" t="str">
            <v/>
          </cell>
        </row>
        <row r="376">
          <cell r="A376" t="str">
            <v/>
          </cell>
          <cell r="B376">
            <v>0</v>
          </cell>
          <cell r="C376" t="str">
            <v/>
          </cell>
          <cell r="D376" t="str">
            <v/>
          </cell>
          <cell r="E376" t="str">
            <v/>
          </cell>
        </row>
        <row r="377">
          <cell r="A377" t="str">
            <v/>
          </cell>
          <cell r="B377">
            <v>0</v>
          </cell>
          <cell r="C377" t="str">
            <v/>
          </cell>
          <cell r="D377" t="str">
            <v/>
          </cell>
          <cell r="E377" t="str">
            <v/>
          </cell>
        </row>
        <row r="378">
          <cell r="A378" t="str">
            <v/>
          </cell>
          <cell r="B378">
            <v>0</v>
          </cell>
          <cell r="C378" t="str">
            <v/>
          </cell>
          <cell r="D378" t="str">
            <v/>
          </cell>
          <cell r="E378" t="str">
            <v/>
          </cell>
        </row>
        <row r="379">
          <cell r="A379" t="str">
            <v/>
          </cell>
          <cell r="B379">
            <v>0</v>
          </cell>
          <cell r="C379" t="str">
            <v/>
          </cell>
          <cell r="D379" t="str">
            <v/>
          </cell>
          <cell r="E379" t="str">
            <v/>
          </cell>
        </row>
        <row r="380">
          <cell r="A380" t="str">
            <v/>
          </cell>
          <cell r="B380">
            <v>0</v>
          </cell>
          <cell r="C380" t="str">
            <v/>
          </cell>
          <cell r="D380" t="str">
            <v/>
          </cell>
          <cell r="E380" t="str">
            <v/>
          </cell>
        </row>
        <row r="381">
          <cell r="A381" t="str">
            <v/>
          </cell>
          <cell r="B381">
            <v>0</v>
          </cell>
          <cell r="C381" t="str">
            <v/>
          </cell>
          <cell r="D381" t="str">
            <v/>
          </cell>
          <cell r="E381" t="str">
            <v/>
          </cell>
        </row>
        <row r="382">
          <cell r="A382" t="str">
            <v/>
          </cell>
          <cell r="B382">
            <v>0</v>
          </cell>
          <cell r="C382" t="str">
            <v/>
          </cell>
          <cell r="D382" t="str">
            <v/>
          </cell>
          <cell r="E382" t="str">
            <v/>
          </cell>
        </row>
        <row r="383">
          <cell r="A383" t="str">
            <v/>
          </cell>
          <cell r="B383">
            <v>0</v>
          </cell>
          <cell r="C383" t="str">
            <v/>
          </cell>
          <cell r="D383" t="str">
            <v/>
          </cell>
          <cell r="E383" t="str">
            <v/>
          </cell>
        </row>
        <row r="384">
          <cell r="A384" t="str">
            <v/>
          </cell>
          <cell r="B384">
            <v>0</v>
          </cell>
          <cell r="C384" t="str">
            <v/>
          </cell>
          <cell r="D384" t="str">
            <v/>
          </cell>
          <cell r="E384" t="str">
            <v/>
          </cell>
        </row>
        <row r="385">
          <cell r="A385" t="str">
            <v/>
          </cell>
          <cell r="B385">
            <v>0</v>
          </cell>
          <cell r="C385" t="str">
            <v/>
          </cell>
          <cell r="D385" t="str">
            <v/>
          </cell>
          <cell r="E385" t="str">
            <v/>
          </cell>
        </row>
        <row r="386">
          <cell r="A386" t="str">
            <v/>
          </cell>
          <cell r="B386">
            <v>0</v>
          </cell>
          <cell r="C386" t="str">
            <v/>
          </cell>
          <cell r="D386" t="str">
            <v/>
          </cell>
          <cell r="E386" t="str">
            <v/>
          </cell>
        </row>
        <row r="387">
          <cell r="A387" t="str">
            <v/>
          </cell>
          <cell r="B387">
            <v>0</v>
          </cell>
          <cell r="C387" t="str">
            <v/>
          </cell>
          <cell r="D387" t="str">
            <v/>
          </cell>
          <cell r="E387" t="str">
            <v/>
          </cell>
        </row>
        <row r="388">
          <cell r="A388" t="str">
            <v/>
          </cell>
          <cell r="B388">
            <v>0</v>
          </cell>
          <cell r="C388" t="str">
            <v/>
          </cell>
          <cell r="D388" t="str">
            <v/>
          </cell>
          <cell r="E388" t="str">
            <v/>
          </cell>
        </row>
        <row r="389">
          <cell r="A389" t="str">
            <v/>
          </cell>
          <cell r="B389">
            <v>0</v>
          </cell>
          <cell r="C389" t="str">
            <v/>
          </cell>
          <cell r="D389" t="str">
            <v/>
          </cell>
          <cell r="E389" t="str">
            <v/>
          </cell>
        </row>
        <row r="390">
          <cell r="A390" t="str">
            <v/>
          </cell>
          <cell r="B390">
            <v>0</v>
          </cell>
          <cell r="C390" t="str">
            <v/>
          </cell>
          <cell r="D390" t="str">
            <v/>
          </cell>
          <cell r="E390" t="str">
            <v/>
          </cell>
        </row>
        <row r="391">
          <cell r="A391" t="str">
            <v/>
          </cell>
          <cell r="B391">
            <v>0</v>
          </cell>
          <cell r="C391" t="str">
            <v/>
          </cell>
          <cell r="D391" t="str">
            <v/>
          </cell>
          <cell r="E391" t="str">
            <v/>
          </cell>
        </row>
        <row r="392">
          <cell r="A392" t="str">
            <v/>
          </cell>
          <cell r="B392">
            <v>0</v>
          </cell>
          <cell r="C392" t="str">
            <v/>
          </cell>
          <cell r="D392" t="str">
            <v/>
          </cell>
          <cell r="E392" t="str">
            <v/>
          </cell>
        </row>
        <row r="393">
          <cell r="A393" t="str">
            <v/>
          </cell>
          <cell r="B393">
            <v>0</v>
          </cell>
          <cell r="C393" t="str">
            <v/>
          </cell>
          <cell r="D393" t="str">
            <v/>
          </cell>
          <cell r="E393" t="str">
            <v/>
          </cell>
        </row>
        <row r="394">
          <cell r="A394" t="str">
            <v/>
          </cell>
          <cell r="B394">
            <v>0</v>
          </cell>
          <cell r="C394" t="str">
            <v/>
          </cell>
          <cell r="D394" t="str">
            <v/>
          </cell>
          <cell r="E394" t="str">
            <v/>
          </cell>
        </row>
        <row r="395">
          <cell r="A395" t="str">
            <v/>
          </cell>
          <cell r="B395">
            <v>0</v>
          </cell>
          <cell r="C395" t="str">
            <v/>
          </cell>
          <cell r="D395" t="str">
            <v/>
          </cell>
          <cell r="E395" t="str">
            <v/>
          </cell>
        </row>
        <row r="396">
          <cell r="A396" t="str">
            <v/>
          </cell>
          <cell r="B396">
            <v>0</v>
          </cell>
          <cell r="C396" t="str">
            <v/>
          </cell>
          <cell r="D396" t="str">
            <v/>
          </cell>
          <cell r="E396" t="str">
            <v/>
          </cell>
        </row>
        <row r="397">
          <cell r="A397" t="str">
            <v/>
          </cell>
          <cell r="B397">
            <v>0</v>
          </cell>
          <cell r="C397" t="str">
            <v/>
          </cell>
          <cell r="D397" t="str">
            <v/>
          </cell>
          <cell r="E397" t="str">
            <v/>
          </cell>
        </row>
        <row r="398">
          <cell r="A398" t="str">
            <v/>
          </cell>
          <cell r="B398">
            <v>0</v>
          </cell>
          <cell r="C398" t="str">
            <v/>
          </cell>
          <cell r="D398" t="str">
            <v/>
          </cell>
          <cell r="E398" t="str">
            <v/>
          </cell>
        </row>
        <row r="399">
          <cell r="A399" t="str">
            <v/>
          </cell>
          <cell r="B399">
            <v>0</v>
          </cell>
          <cell r="C399" t="str">
            <v/>
          </cell>
          <cell r="D399" t="str">
            <v/>
          </cell>
          <cell r="E399" t="str">
            <v/>
          </cell>
        </row>
        <row r="400">
          <cell r="A400" t="str">
            <v/>
          </cell>
          <cell r="B400">
            <v>0</v>
          </cell>
          <cell r="C400" t="str">
            <v/>
          </cell>
          <cell r="D400" t="str">
            <v/>
          </cell>
          <cell r="E400" t="str">
            <v/>
          </cell>
        </row>
        <row r="401">
          <cell r="A401" t="str">
            <v/>
          </cell>
          <cell r="B401">
            <v>0</v>
          </cell>
          <cell r="C401" t="str">
            <v/>
          </cell>
          <cell r="D401" t="str">
            <v/>
          </cell>
          <cell r="E401" t="str">
            <v/>
          </cell>
        </row>
        <row r="402">
          <cell r="A402" t="str">
            <v/>
          </cell>
          <cell r="B402">
            <v>0</v>
          </cell>
          <cell r="C402" t="str">
            <v/>
          </cell>
          <cell r="D402" t="str">
            <v/>
          </cell>
          <cell r="E402" t="str">
            <v/>
          </cell>
        </row>
        <row r="403">
          <cell r="A403" t="str">
            <v/>
          </cell>
          <cell r="B403">
            <v>0</v>
          </cell>
          <cell r="C403" t="str">
            <v/>
          </cell>
          <cell r="D403" t="str">
            <v/>
          </cell>
          <cell r="E403" t="str">
            <v/>
          </cell>
        </row>
        <row r="404">
          <cell r="A404" t="str">
            <v/>
          </cell>
          <cell r="B404">
            <v>0</v>
          </cell>
          <cell r="C404" t="str">
            <v/>
          </cell>
          <cell r="D404" t="str">
            <v/>
          </cell>
          <cell r="E404" t="str">
            <v/>
          </cell>
        </row>
        <row r="405">
          <cell r="A405" t="str">
            <v/>
          </cell>
          <cell r="B405">
            <v>0</v>
          </cell>
          <cell r="C405" t="str">
            <v/>
          </cell>
          <cell r="D405" t="str">
            <v/>
          </cell>
          <cell r="E405" t="str">
            <v/>
          </cell>
        </row>
        <row r="406">
          <cell r="A406" t="str">
            <v/>
          </cell>
          <cell r="B406">
            <v>0</v>
          </cell>
          <cell r="C406" t="str">
            <v/>
          </cell>
          <cell r="D406" t="str">
            <v/>
          </cell>
          <cell r="E406" t="str">
            <v/>
          </cell>
        </row>
        <row r="407">
          <cell r="A407" t="str">
            <v/>
          </cell>
          <cell r="B407">
            <v>0</v>
          </cell>
          <cell r="C407" t="str">
            <v/>
          </cell>
          <cell r="D407" t="str">
            <v/>
          </cell>
          <cell r="E407" t="str">
            <v/>
          </cell>
        </row>
        <row r="408">
          <cell r="A408" t="str">
            <v/>
          </cell>
          <cell r="B408">
            <v>0</v>
          </cell>
          <cell r="C408" t="str">
            <v/>
          </cell>
          <cell r="D408" t="str">
            <v/>
          </cell>
          <cell r="E408" t="str">
            <v/>
          </cell>
        </row>
        <row r="409">
          <cell r="A409" t="str">
            <v/>
          </cell>
          <cell r="B409">
            <v>0</v>
          </cell>
          <cell r="C409" t="str">
            <v/>
          </cell>
          <cell r="D409" t="str">
            <v/>
          </cell>
          <cell r="E409" t="str">
            <v/>
          </cell>
        </row>
        <row r="410">
          <cell r="A410" t="str">
            <v/>
          </cell>
          <cell r="B410">
            <v>0</v>
          </cell>
          <cell r="C410" t="str">
            <v/>
          </cell>
          <cell r="D410" t="str">
            <v/>
          </cell>
          <cell r="E410" t="str">
            <v/>
          </cell>
        </row>
        <row r="411">
          <cell r="A411" t="str">
            <v/>
          </cell>
          <cell r="B411">
            <v>0</v>
          </cell>
          <cell r="C411" t="str">
            <v/>
          </cell>
          <cell r="D411" t="str">
            <v/>
          </cell>
          <cell r="E411" t="str">
            <v/>
          </cell>
        </row>
        <row r="412">
          <cell r="A412" t="str">
            <v/>
          </cell>
          <cell r="B412">
            <v>0</v>
          </cell>
          <cell r="C412" t="str">
            <v/>
          </cell>
          <cell r="D412" t="str">
            <v/>
          </cell>
          <cell r="E412" t="str">
            <v/>
          </cell>
        </row>
        <row r="413">
          <cell r="A413" t="str">
            <v/>
          </cell>
          <cell r="B413">
            <v>0</v>
          </cell>
          <cell r="C413" t="str">
            <v/>
          </cell>
          <cell r="D413" t="str">
            <v/>
          </cell>
          <cell r="E413" t="str">
            <v/>
          </cell>
        </row>
        <row r="414">
          <cell r="A414" t="str">
            <v/>
          </cell>
          <cell r="B414">
            <v>0</v>
          </cell>
          <cell r="C414" t="str">
            <v/>
          </cell>
          <cell r="D414" t="str">
            <v/>
          </cell>
          <cell r="E414" t="str">
            <v/>
          </cell>
        </row>
        <row r="415">
          <cell r="A415" t="str">
            <v/>
          </cell>
          <cell r="B415">
            <v>0</v>
          </cell>
          <cell r="C415" t="str">
            <v/>
          </cell>
          <cell r="D415" t="str">
            <v/>
          </cell>
          <cell r="E415" t="str">
            <v/>
          </cell>
        </row>
        <row r="416">
          <cell r="A416" t="str">
            <v/>
          </cell>
          <cell r="B416">
            <v>0</v>
          </cell>
          <cell r="C416" t="str">
            <v/>
          </cell>
          <cell r="D416" t="str">
            <v/>
          </cell>
          <cell r="E416" t="str">
            <v/>
          </cell>
        </row>
        <row r="417">
          <cell r="A417" t="str">
            <v/>
          </cell>
          <cell r="B417">
            <v>0</v>
          </cell>
          <cell r="C417" t="str">
            <v/>
          </cell>
          <cell r="D417" t="str">
            <v/>
          </cell>
          <cell r="E417" t="str">
            <v/>
          </cell>
        </row>
        <row r="418">
          <cell r="A418" t="str">
            <v/>
          </cell>
          <cell r="B418">
            <v>0</v>
          </cell>
          <cell r="C418" t="str">
            <v/>
          </cell>
          <cell r="D418" t="str">
            <v/>
          </cell>
          <cell r="E418" t="str">
            <v/>
          </cell>
        </row>
        <row r="419">
          <cell r="A419" t="str">
            <v/>
          </cell>
          <cell r="B419">
            <v>0</v>
          </cell>
          <cell r="C419" t="str">
            <v/>
          </cell>
          <cell r="D419" t="str">
            <v/>
          </cell>
          <cell r="E419" t="str">
            <v/>
          </cell>
        </row>
        <row r="420">
          <cell r="A420" t="str">
            <v/>
          </cell>
          <cell r="B420">
            <v>0</v>
          </cell>
          <cell r="C420" t="str">
            <v/>
          </cell>
          <cell r="D420" t="str">
            <v/>
          </cell>
          <cell r="E420" t="str">
            <v/>
          </cell>
        </row>
        <row r="421">
          <cell r="A421" t="str">
            <v/>
          </cell>
          <cell r="B421">
            <v>0</v>
          </cell>
          <cell r="C421" t="str">
            <v/>
          </cell>
          <cell r="D421" t="str">
            <v/>
          </cell>
          <cell r="E421" t="str">
            <v/>
          </cell>
        </row>
        <row r="422">
          <cell r="A422" t="str">
            <v/>
          </cell>
          <cell r="B422">
            <v>0</v>
          </cell>
          <cell r="C422" t="str">
            <v/>
          </cell>
          <cell r="D422" t="str">
            <v/>
          </cell>
          <cell r="E422" t="str">
            <v/>
          </cell>
        </row>
        <row r="423">
          <cell r="A423" t="str">
            <v/>
          </cell>
          <cell r="B423">
            <v>0</v>
          </cell>
          <cell r="C423" t="str">
            <v/>
          </cell>
          <cell r="D423" t="str">
            <v/>
          </cell>
          <cell r="E423" t="str">
            <v/>
          </cell>
        </row>
        <row r="424">
          <cell r="A424" t="str">
            <v/>
          </cell>
          <cell r="B424">
            <v>0</v>
          </cell>
          <cell r="C424" t="str">
            <v/>
          </cell>
          <cell r="D424" t="str">
            <v/>
          </cell>
          <cell r="E424" t="str">
            <v/>
          </cell>
        </row>
        <row r="425">
          <cell r="A425" t="str">
            <v/>
          </cell>
          <cell r="B425">
            <v>0</v>
          </cell>
          <cell r="C425" t="str">
            <v/>
          </cell>
          <cell r="D425" t="str">
            <v/>
          </cell>
          <cell r="E425" t="str">
            <v/>
          </cell>
        </row>
        <row r="426">
          <cell r="A426" t="str">
            <v/>
          </cell>
          <cell r="B426">
            <v>0</v>
          </cell>
          <cell r="C426" t="str">
            <v/>
          </cell>
          <cell r="D426" t="str">
            <v/>
          </cell>
          <cell r="E426" t="str">
            <v/>
          </cell>
        </row>
        <row r="427">
          <cell r="A427" t="str">
            <v/>
          </cell>
          <cell r="B427">
            <v>0</v>
          </cell>
          <cell r="C427" t="str">
            <v/>
          </cell>
          <cell r="D427" t="str">
            <v/>
          </cell>
          <cell r="E427" t="str">
            <v/>
          </cell>
        </row>
        <row r="428">
          <cell r="A428" t="str">
            <v/>
          </cell>
          <cell r="B428">
            <v>0</v>
          </cell>
          <cell r="C428" t="str">
            <v/>
          </cell>
          <cell r="D428" t="str">
            <v/>
          </cell>
          <cell r="E428" t="str">
            <v/>
          </cell>
        </row>
        <row r="429">
          <cell r="A429" t="str">
            <v/>
          </cell>
          <cell r="B429">
            <v>0</v>
          </cell>
          <cell r="C429" t="str">
            <v/>
          </cell>
          <cell r="D429" t="str">
            <v/>
          </cell>
          <cell r="E429" t="str">
            <v/>
          </cell>
        </row>
        <row r="430">
          <cell r="A430" t="str">
            <v/>
          </cell>
          <cell r="B430">
            <v>0</v>
          </cell>
          <cell r="C430" t="str">
            <v/>
          </cell>
          <cell r="D430" t="str">
            <v/>
          </cell>
          <cell r="E430" t="str">
            <v/>
          </cell>
        </row>
        <row r="431">
          <cell r="A431" t="str">
            <v/>
          </cell>
          <cell r="B431">
            <v>0</v>
          </cell>
          <cell r="C431" t="str">
            <v/>
          </cell>
          <cell r="D431" t="str">
            <v/>
          </cell>
          <cell r="E431" t="str">
            <v/>
          </cell>
        </row>
        <row r="432">
          <cell r="A432" t="str">
            <v/>
          </cell>
          <cell r="B432">
            <v>0</v>
          </cell>
          <cell r="C432" t="str">
            <v/>
          </cell>
          <cell r="D432" t="str">
            <v/>
          </cell>
          <cell r="E432" t="str">
            <v/>
          </cell>
        </row>
        <row r="433">
          <cell r="A433" t="str">
            <v/>
          </cell>
          <cell r="B433">
            <v>0</v>
          </cell>
          <cell r="C433" t="str">
            <v/>
          </cell>
          <cell r="D433" t="str">
            <v/>
          </cell>
          <cell r="E433" t="str">
            <v/>
          </cell>
        </row>
        <row r="434">
          <cell r="A434" t="str">
            <v/>
          </cell>
          <cell r="B434">
            <v>0</v>
          </cell>
          <cell r="C434" t="str">
            <v/>
          </cell>
          <cell r="D434" t="str">
            <v/>
          </cell>
          <cell r="E434" t="str">
            <v/>
          </cell>
        </row>
        <row r="435">
          <cell r="A435" t="str">
            <v/>
          </cell>
          <cell r="B435">
            <v>0</v>
          </cell>
          <cell r="C435" t="str">
            <v/>
          </cell>
          <cell r="D435" t="str">
            <v/>
          </cell>
          <cell r="E435" t="str">
            <v/>
          </cell>
        </row>
        <row r="436">
          <cell r="A436" t="str">
            <v/>
          </cell>
          <cell r="B436">
            <v>0</v>
          </cell>
          <cell r="C436" t="str">
            <v/>
          </cell>
          <cell r="D436" t="str">
            <v/>
          </cell>
          <cell r="E436" t="str">
            <v/>
          </cell>
        </row>
        <row r="437">
          <cell r="A437" t="str">
            <v/>
          </cell>
          <cell r="B437">
            <v>0</v>
          </cell>
          <cell r="C437" t="str">
            <v/>
          </cell>
          <cell r="D437" t="str">
            <v/>
          </cell>
          <cell r="E437" t="str">
            <v/>
          </cell>
        </row>
        <row r="438">
          <cell r="A438" t="str">
            <v/>
          </cell>
          <cell r="B438">
            <v>0</v>
          </cell>
          <cell r="C438" t="str">
            <v/>
          </cell>
          <cell r="D438" t="str">
            <v/>
          </cell>
          <cell r="E438" t="str">
            <v/>
          </cell>
        </row>
        <row r="439">
          <cell r="A439" t="str">
            <v/>
          </cell>
          <cell r="B439">
            <v>0</v>
          </cell>
          <cell r="C439" t="str">
            <v/>
          </cell>
          <cell r="D439" t="str">
            <v/>
          </cell>
          <cell r="E439" t="str">
            <v/>
          </cell>
        </row>
        <row r="440">
          <cell r="A440" t="str">
            <v/>
          </cell>
          <cell r="B440">
            <v>0</v>
          </cell>
          <cell r="C440" t="str">
            <v/>
          </cell>
          <cell r="D440" t="str">
            <v/>
          </cell>
          <cell r="E440" t="str">
            <v/>
          </cell>
        </row>
        <row r="441">
          <cell r="A441" t="str">
            <v/>
          </cell>
          <cell r="B441">
            <v>0</v>
          </cell>
          <cell r="C441" t="str">
            <v/>
          </cell>
          <cell r="D441" t="str">
            <v/>
          </cell>
          <cell r="E441" t="str">
            <v/>
          </cell>
        </row>
        <row r="442">
          <cell r="A442" t="str">
            <v/>
          </cell>
          <cell r="B442">
            <v>0</v>
          </cell>
          <cell r="C442" t="str">
            <v/>
          </cell>
          <cell r="D442" t="str">
            <v/>
          </cell>
          <cell r="E442" t="str">
            <v/>
          </cell>
        </row>
        <row r="443">
          <cell r="A443" t="str">
            <v/>
          </cell>
          <cell r="B443">
            <v>0</v>
          </cell>
          <cell r="C443" t="str">
            <v/>
          </cell>
          <cell r="D443" t="str">
            <v/>
          </cell>
          <cell r="E443" t="str">
            <v/>
          </cell>
        </row>
        <row r="444">
          <cell r="A444" t="str">
            <v/>
          </cell>
          <cell r="B444">
            <v>0</v>
          </cell>
          <cell r="C444" t="str">
            <v/>
          </cell>
          <cell r="D444" t="str">
            <v/>
          </cell>
          <cell r="E444" t="str">
            <v/>
          </cell>
        </row>
        <row r="445">
          <cell r="A445" t="str">
            <v/>
          </cell>
          <cell r="B445">
            <v>0</v>
          </cell>
          <cell r="C445" t="str">
            <v/>
          </cell>
          <cell r="D445" t="str">
            <v/>
          </cell>
          <cell r="E445" t="str">
            <v/>
          </cell>
        </row>
        <row r="446">
          <cell r="A446" t="str">
            <v/>
          </cell>
          <cell r="B446">
            <v>0</v>
          </cell>
          <cell r="C446" t="str">
            <v/>
          </cell>
          <cell r="D446" t="str">
            <v/>
          </cell>
          <cell r="E446" t="str">
            <v/>
          </cell>
        </row>
        <row r="447">
          <cell r="A447" t="str">
            <v/>
          </cell>
          <cell r="B447">
            <v>0</v>
          </cell>
          <cell r="C447" t="str">
            <v/>
          </cell>
          <cell r="D447" t="str">
            <v/>
          </cell>
          <cell r="E447" t="str">
            <v/>
          </cell>
        </row>
        <row r="448">
          <cell r="A448" t="str">
            <v/>
          </cell>
          <cell r="B448">
            <v>0</v>
          </cell>
          <cell r="C448" t="str">
            <v/>
          </cell>
          <cell r="D448" t="str">
            <v/>
          </cell>
          <cell r="E448" t="str">
            <v/>
          </cell>
        </row>
        <row r="449">
          <cell r="A449" t="str">
            <v/>
          </cell>
          <cell r="B449">
            <v>0</v>
          </cell>
          <cell r="C449" t="str">
            <v/>
          </cell>
          <cell r="D449" t="str">
            <v/>
          </cell>
          <cell r="E449" t="str">
            <v/>
          </cell>
        </row>
        <row r="450">
          <cell r="A450" t="str">
            <v/>
          </cell>
          <cell r="B450">
            <v>0</v>
          </cell>
          <cell r="C450" t="str">
            <v/>
          </cell>
          <cell r="D450" t="str">
            <v/>
          </cell>
          <cell r="E450" t="str">
            <v/>
          </cell>
        </row>
        <row r="451">
          <cell r="A451" t="str">
            <v/>
          </cell>
          <cell r="B451">
            <v>0</v>
          </cell>
          <cell r="C451" t="str">
            <v/>
          </cell>
          <cell r="D451" t="str">
            <v/>
          </cell>
          <cell r="E451" t="str">
            <v/>
          </cell>
        </row>
        <row r="452">
          <cell r="A452" t="str">
            <v/>
          </cell>
          <cell r="B452">
            <v>0</v>
          </cell>
          <cell r="C452" t="str">
            <v/>
          </cell>
          <cell r="D452" t="str">
            <v/>
          </cell>
          <cell r="E452" t="str">
            <v/>
          </cell>
        </row>
        <row r="453">
          <cell r="A453" t="str">
            <v/>
          </cell>
          <cell r="B453">
            <v>0</v>
          </cell>
          <cell r="C453" t="str">
            <v/>
          </cell>
          <cell r="D453" t="str">
            <v/>
          </cell>
          <cell r="E453" t="str">
            <v/>
          </cell>
        </row>
        <row r="454">
          <cell r="A454" t="str">
            <v/>
          </cell>
          <cell r="B454">
            <v>0</v>
          </cell>
          <cell r="C454" t="str">
            <v/>
          </cell>
          <cell r="D454" t="str">
            <v/>
          </cell>
          <cell r="E454" t="str">
            <v/>
          </cell>
        </row>
        <row r="455">
          <cell r="A455" t="str">
            <v/>
          </cell>
          <cell r="B455">
            <v>0</v>
          </cell>
          <cell r="C455" t="str">
            <v/>
          </cell>
          <cell r="D455" t="str">
            <v/>
          </cell>
          <cell r="E455" t="str">
            <v/>
          </cell>
        </row>
        <row r="456">
          <cell r="A456" t="str">
            <v/>
          </cell>
          <cell r="B456">
            <v>0</v>
          </cell>
          <cell r="C456" t="str">
            <v/>
          </cell>
          <cell r="D456" t="str">
            <v/>
          </cell>
          <cell r="E456" t="str">
            <v/>
          </cell>
        </row>
        <row r="457">
          <cell r="A457" t="str">
            <v/>
          </cell>
          <cell r="B457">
            <v>0</v>
          </cell>
          <cell r="C457" t="str">
            <v/>
          </cell>
          <cell r="D457" t="str">
            <v/>
          </cell>
          <cell r="E457" t="str">
            <v/>
          </cell>
        </row>
        <row r="458">
          <cell r="A458" t="str">
            <v/>
          </cell>
          <cell r="B458">
            <v>0</v>
          </cell>
          <cell r="C458" t="str">
            <v/>
          </cell>
          <cell r="D458" t="str">
            <v/>
          </cell>
          <cell r="E458" t="str">
            <v/>
          </cell>
        </row>
        <row r="459">
          <cell r="A459" t="str">
            <v/>
          </cell>
          <cell r="B459">
            <v>0</v>
          </cell>
          <cell r="C459" t="str">
            <v/>
          </cell>
          <cell r="D459" t="str">
            <v/>
          </cell>
          <cell r="E459" t="str">
            <v/>
          </cell>
        </row>
        <row r="460">
          <cell r="A460" t="str">
            <v/>
          </cell>
          <cell r="B460">
            <v>0</v>
          </cell>
          <cell r="C460" t="str">
            <v/>
          </cell>
          <cell r="D460" t="str">
            <v/>
          </cell>
          <cell r="E460" t="str">
            <v/>
          </cell>
        </row>
        <row r="461">
          <cell r="A461" t="str">
            <v/>
          </cell>
          <cell r="B461">
            <v>0</v>
          </cell>
          <cell r="C461" t="str">
            <v/>
          </cell>
          <cell r="D461" t="str">
            <v/>
          </cell>
          <cell r="E461" t="str">
            <v/>
          </cell>
        </row>
        <row r="462">
          <cell r="A462" t="str">
            <v/>
          </cell>
          <cell r="B462">
            <v>0</v>
          </cell>
          <cell r="C462" t="str">
            <v/>
          </cell>
          <cell r="D462" t="str">
            <v/>
          </cell>
          <cell r="E462" t="str">
            <v/>
          </cell>
        </row>
        <row r="463">
          <cell r="A463" t="str">
            <v/>
          </cell>
          <cell r="B463">
            <v>0</v>
          </cell>
          <cell r="C463" t="str">
            <v/>
          </cell>
          <cell r="D463" t="str">
            <v/>
          </cell>
          <cell r="E463" t="str">
            <v/>
          </cell>
        </row>
        <row r="464">
          <cell r="A464" t="str">
            <v/>
          </cell>
          <cell r="B464">
            <v>0</v>
          </cell>
          <cell r="C464" t="str">
            <v/>
          </cell>
          <cell r="D464" t="str">
            <v/>
          </cell>
          <cell r="E464" t="str">
            <v/>
          </cell>
        </row>
        <row r="465">
          <cell r="A465" t="str">
            <v/>
          </cell>
          <cell r="B465">
            <v>0</v>
          </cell>
          <cell r="C465" t="str">
            <v/>
          </cell>
          <cell r="D465" t="str">
            <v/>
          </cell>
          <cell r="E465" t="str">
            <v/>
          </cell>
        </row>
        <row r="466">
          <cell r="A466" t="str">
            <v/>
          </cell>
          <cell r="B466">
            <v>0</v>
          </cell>
          <cell r="C466" t="str">
            <v/>
          </cell>
          <cell r="D466" t="str">
            <v/>
          </cell>
          <cell r="E466" t="str">
            <v/>
          </cell>
        </row>
        <row r="467">
          <cell r="A467" t="str">
            <v/>
          </cell>
          <cell r="B467">
            <v>0</v>
          </cell>
          <cell r="C467" t="str">
            <v/>
          </cell>
          <cell r="D467" t="str">
            <v/>
          </cell>
          <cell r="E467" t="str">
            <v/>
          </cell>
        </row>
        <row r="468">
          <cell r="A468" t="str">
            <v/>
          </cell>
          <cell r="B468">
            <v>0</v>
          </cell>
          <cell r="C468" t="str">
            <v/>
          </cell>
          <cell r="D468" t="str">
            <v/>
          </cell>
          <cell r="E468" t="str">
            <v/>
          </cell>
        </row>
        <row r="469">
          <cell r="A469" t="str">
            <v/>
          </cell>
          <cell r="B469">
            <v>0</v>
          </cell>
          <cell r="C469" t="str">
            <v/>
          </cell>
          <cell r="D469" t="str">
            <v/>
          </cell>
          <cell r="E469" t="str">
            <v/>
          </cell>
        </row>
        <row r="470">
          <cell r="A470" t="str">
            <v/>
          </cell>
          <cell r="B470">
            <v>0</v>
          </cell>
          <cell r="C470" t="str">
            <v/>
          </cell>
          <cell r="D470" t="str">
            <v/>
          </cell>
          <cell r="E470" t="str">
            <v/>
          </cell>
        </row>
        <row r="471">
          <cell r="A471" t="str">
            <v/>
          </cell>
          <cell r="B471">
            <v>0</v>
          </cell>
          <cell r="C471" t="str">
            <v/>
          </cell>
          <cell r="D471" t="str">
            <v/>
          </cell>
          <cell r="E471" t="str">
            <v/>
          </cell>
        </row>
        <row r="472">
          <cell r="A472" t="str">
            <v/>
          </cell>
          <cell r="B472">
            <v>0</v>
          </cell>
          <cell r="C472" t="str">
            <v/>
          </cell>
          <cell r="D472" t="str">
            <v/>
          </cell>
          <cell r="E472" t="str">
            <v/>
          </cell>
        </row>
        <row r="473">
          <cell r="A473" t="str">
            <v/>
          </cell>
          <cell r="B473">
            <v>0</v>
          </cell>
          <cell r="C473" t="str">
            <v/>
          </cell>
          <cell r="D473" t="str">
            <v/>
          </cell>
          <cell r="E473" t="str">
            <v/>
          </cell>
        </row>
        <row r="474">
          <cell r="A474" t="str">
            <v/>
          </cell>
          <cell r="B474">
            <v>0</v>
          </cell>
          <cell r="C474" t="str">
            <v/>
          </cell>
          <cell r="D474" t="str">
            <v/>
          </cell>
          <cell r="E474" t="str">
            <v/>
          </cell>
        </row>
        <row r="475">
          <cell r="A475" t="str">
            <v/>
          </cell>
          <cell r="B475">
            <v>0</v>
          </cell>
          <cell r="C475" t="str">
            <v/>
          </cell>
          <cell r="D475" t="str">
            <v/>
          </cell>
          <cell r="E475" t="str">
            <v/>
          </cell>
        </row>
        <row r="476">
          <cell r="A476" t="str">
            <v/>
          </cell>
          <cell r="B476">
            <v>0</v>
          </cell>
          <cell r="C476" t="str">
            <v/>
          </cell>
          <cell r="D476" t="str">
            <v/>
          </cell>
          <cell r="E476" t="str">
            <v/>
          </cell>
        </row>
        <row r="477">
          <cell r="A477" t="str">
            <v/>
          </cell>
          <cell r="B477">
            <v>0</v>
          </cell>
          <cell r="C477" t="str">
            <v/>
          </cell>
          <cell r="D477" t="str">
            <v/>
          </cell>
          <cell r="E477" t="str">
            <v/>
          </cell>
        </row>
        <row r="478">
          <cell r="A478" t="str">
            <v/>
          </cell>
          <cell r="B478">
            <v>0</v>
          </cell>
          <cell r="C478" t="str">
            <v/>
          </cell>
          <cell r="D478" t="str">
            <v/>
          </cell>
          <cell r="E478" t="str">
            <v/>
          </cell>
        </row>
        <row r="479">
          <cell r="A479" t="str">
            <v/>
          </cell>
          <cell r="B479">
            <v>0</v>
          </cell>
          <cell r="C479" t="str">
            <v/>
          </cell>
          <cell r="D479" t="str">
            <v/>
          </cell>
          <cell r="E479" t="str">
            <v/>
          </cell>
        </row>
        <row r="480">
          <cell r="A480" t="str">
            <v/>
          </cell>
          <cell r="B480">
            <v>0</v>
          </cell>
          <cell r="C480" t="str">
            <v/>
          </cell>
          <cell r="D480" t="str">
            <v/>
          </cell>
          <cell r="E480" t="str">
            <v/>
          </cell>
        </row>
        <row r="481">
          <cell r="A481" t="str">
            <v/>
          </cell>
          <cell r="B481">
            <v>0</v>
          </cell>
          <cell r="C481" t="str">
            <v/>
          </cell>
          <cell r="D481" t="str">
            <v/>
          </cell>
          <cell r="E481" t="str">
            <v/>
          </cell>
        </row>
        <row r="482">
          <cell r="A482" t="str">
            <v/>
          </cell>
          <cell r="B482">
            <v>0</v>
          </cell>
          <cell r="C482" t="str">
            <v/>
          </cell>
          <cell r="D482" t="str">
            <v/>
          </cell>
          <cell r="E482" t="str">
            <v/>
          </cell>
        </row>
        <row r="483">
          <cell r="A483" t="str">
            <v/>
          </cell>
          <cell r="B483">
            <v>0</v>
          </cell>
          <cell r="C483" t="str">
            <v/>
          </cell>
          <cell r="D483" t="str">
            <v/>
          </cell>
          <cell r="E483" t="str">
            <v/>
          </cell>
        </row>
        <row r="484">
          <cell r="A484" t="str">
            <v/>
          </cell>
          <cell r="B484">
            <v>0</v>
          </cell>
          <cell r="C484" t="str">
            <v/>
          </cell>
          <cell r="D484" t="str">
            <v/>
          </cell>
          <cell r="E484" t="str">
            <v/>
          </cell>
        </row>
        <row r="485">
          <cell r="A485" t="str">
            <v/>
          </cell>
          <cell r="B485">
            <v>0</v>
          </cell>
          <cell r="C485" t="str">
            <v/>
          </cell>
          <cell r="D485" t="str">
            <v/>
          </cell>
          <cell r="E485" t="str">
            <v/>
          </cell>
        </row>
        <row r="486">
          <cell r="A486" t="str">
            <v/>
          </cell>
          <cell r="B486">
            <v>0</v>
          </cell>
          <cell r="C486" t="str">
            <v/>
          </cell>
          <cell r="D486" t="str">
            <v/>
          </cell>
          <cell r="E486" t="str">
            <v/>
          </cell>
        </row>
        <row r="487">
          <cell r="A487" t="str">
            <v/>
          </cell>
          <cell r="B487">
            <v>0</v>
          </cell>
          <cell r="C487" t="str">
            <v/>
          </cell>
          <cell r="D487" t="str">
            <v/>
          </cell>
          <cell r="E487" t="str">
            <v/>
          </cell>
        </row>
        <row r="488">
          <cell r="A488" t="str">
            <v/>
          </cell>
          <cell r="B488">
            <v>0</v>
          </cell>
          <cell r="C488" t="str">
            <v/>
          </cell>
          <cell r="D488" t="str">
            <v/>
          </cell>
          <cell r="E488" t="str">
            <v/>
          </cell>
        </row>
        <row r="489">
          <cell r="A489" t="str">
            <v/>
          </cell>
          <cell r="B489">
            <v>0</v>
          </cell>
          <cell r="C489" t="str">
            <v/>
          </cell>
          <cell r="D489" t="str">
            <v/>
          </cell>
          <cell r="E489" t="str">
            <v/>
          </cell>
        </row>
        <row r="490">
          <cell r="A490" t="str">
            <v/>
          </cell>
          <cell r="B490">
            <v>0</v>
          </cell>
          <cell r="C490" t="str">
            <v/>
          </cell>
          <cell r="D490" t="str">
            <v/>
          </cell>
          <cell r="E490" t="str">
            <v/>
          </cell>
        </row>
        <row r="491">
          <cell r="A491" t="str">
            <v/>
          </cell>
          <cell r="B491">
            <v>0</v>
          </cell>
          <cell r="C491" t="str">
            <v/>
          </cell>
          <cell r="D491" t="str">
            <v/>
          </cell>
          <cell r="E491" t="str">
            <v/>
          </cell>
        </row>
        <row r="492">
          <cell r="A492" t="str">
            <v/>
          </cell>
          <cell r="B492">
            <v>0</v>
          </cell>
          <cell r="C492" t="str">
            <v/>
          </cell>
          <cell r="D492" t="str">
            <v/>
          </cell>
          <cell r="E492" t="str">
            <v/>
          </cell>
        </row>
        <row r="493">
          <cell r="A493" t="str">
            <v/>
          </cell>
          <cell r="B493">
            <v>0</v>
          </cell>
          <cell r="C493" t="str">
            <v/>
          </cell>
          <cell r="D493" t="str">
            <v/>
          </cell>
          <cell r="E493" t="str">
            <v/>
          </cell>
        </row>
        <row r="494">
          <cell r="A494" t="str">
            <v/>
          </cell>
          <cell r="B494">
            <v>0</v>
          </cell>
          <cell r="C494" t="str">
            <v/>
          </cell>
          <cell r="D494" t="str">
            <v/>
          </cell>
          <cell r="E494" t="str">
            <v/>
          </cell>
        </row>
        <row r="495">
          <cell r="A495" t="str">
            <v/>
          </cell>
          <cell r="B495">
            <v>0</v>
          </cell>
          <cell r="C495" t="str">
            <v/>
          </cell>
          <cell r="D495" t="str">
            <v/>
          </cell>
          <cell r="E495" t="str">
            <v/>
          </cell>
        </row>
        <row r="496">
          <cell r="A496" t="str">
            <v/>
          </cell>
          <cell r="B496">
            <v>0</v>
          </cell>
          <cell r="C496" t="str">
            <v/>
          </cell>
          <cell r="D496" t="str">
            <v/>
          </cell>
          <cell r="E496" t="str">
            <v/>
          </cell>
        </row>
        <row r="497">
          <cell r="A497" t="str">
            <v/>
          </cell>
          <cell r="B497">
            <v>0</v>
          </cell>
          <cell r="C497" t="str">
            <v/>
          </cell>
          <cell r="D497" t="str">
            <v/>
          </cell>
          <cell r="E497" t="str">
            <v/>
          </cell>
        </row>
        <row r="498">
          <cell r="A498" t="str">
            <v/>
          </cell>
          <cell r="B498">
            <v>0</v>
          </cell>
          <cell r="C498" t="str">
            <v/>
          </cell>
          <cell r="D498" t="str">
            <v/>
          </cell>
          <cell r="E498" t="str">
            <v/>
          </cell>
        </row>
        <row r="499">
          <cell r="A499" t="str">
            <v/>
          </cell>
          <cell r="B499">
            <v>0</v>
          </cell>
          <cell r="C499" t="str">
            <v/>
          </cell>
          <cell r="D499" t="str">
            <v/>
          </cell>
          <cell r="E499" t="str">
            <v/>
          </cell>
        </row>
        <row r="500">
          <cell r="A500" t="str">
            <v/>
          </cell>
          <cell r="B500">
            <v>0</v>
          </cell>
          <cell r="C500" t="str">
            <v/>
          </cell>
          <cell r="D500" t="str">
            <v/>
          </cell>
          <cell r="E500" t="str">
            <v/>
          </cell>
        </row>
        <row r="501">
          <cell r="A501" t="str">
            <v/>
          </cell>
          <cell r="B501">
            <v>0</v>
          </cell>
          <cell r="C501" t="str">
            <v/>
          </cell>
          <cell r="D501" t="str">
            <v/>
          </cell>
          <cell r="E501" t="str">
            <v/>
          </cell>
        </row>
        <row r="502">
          <cell r="A502" t="str">
            <v/>
          </cell>
          <cell r="B502">
            <v>0</v>
          </cell>
          <cell r="C502" t="str">
            <v/>
          </cell>
          <cell r="D502" t="str">
            <v/>
          </cell>
          <cell r="E502" t="str">
            <v/>
          </cell>
        </row>
        <row r="503">
          <cell r="A503" t="str">
            <v/>
          </cell>
          <cell r="B503">
            <v>0</v>
          </cell>
          <cell r="C503" t="str">
            <v/>
          </cell>
          <cell r="D503" t="str">
            <v/>
          </cell>
          <cell r="E503" t="str">
            <v/>
          </cell>
        </row>
        <row r="504">
          <cell r="A504" t="str">
            <v/>
          </cell>
          <cell r="B504">
            <v>0</v>
          </cell>
          <cell r="C504" t="str">
            <v/>
          </cell>
          <cell r="D504" t="str">
            <v/>
          </cell>
          <cell r="E504" t="str">
            <v/>
          </cell>
        </row>
        <row r="505">
          <cell r="A505" t="str">
            <v/>
          </cell>
          <cell r="B505">
            <v>0</v>
          </cell>
          <cell r="C505" t="str">
            <v/>
          </cell>
          <cell r="D505" t="str">
            <v/>
          </cell>
          <cell r="E505" t="str">
            <v/>
          </cell>
        </row>
        <row r="506">
          <cell r="A506" t="str">
            <v/>
          </cell>
          <cell r="B506">
            <v>0</v>
          </cell>
          <cell r="C506" t="str">
            <v/>
          </cell>
          <cell r="D506" t="str">
            <v/>
          </cell>
          <cell r="E506" t="str">
            <v/>
          </cell>
        </row>
        <row r="507">
          <cell r="A507" t="str">
            <v/>
          </cell>
          <cell r="B507">
            <v>0</v>
          </cell>
          <cell r="C507" t="str">
            <v/>
          </cell>
          <cell r="D507" t="str">
            <v/>
          </cell>
          <cell r="E507" t="str">
            <v/>
          </cell>
        </row>
        <row r="508">
          <cell r="A508" t="str">
            <v/>
          </cell>
          <cell r="B508">
            <v>0</v>
          </cell>
          <cell r="C508" t="str">
            <v/>
          </cell>
          <cell r="D508" t="str">
            <v/>
          </cell>
          <cell r="E508" t="str">
            <v/>
          </cell>
        </row>
        <row r="509">
          <cell r="A509" t="str">
            <v/>
          </cell>
          <cell r="B509">
            <v>0</v>
          </cell>
          <cell r="C509" t="str">
            <v/>
          </cell>
          <cell r="D509" t="str">
            <v/>
          </cell>
          <cell r="E509" t="str">
            <v/>
          </cell>
        </row>
        <row r="510">
          <cell r="A510" t="str">
            <v/>
          </cell>
          <cell r="B510">
            <v>0</v>
          </cell>
          <cell r="C510" t="str">
            <v/>
          </cell>
          <cell r="D510" t="str">
            <v/>
          </cell>
          <cell r="E510" t="str">
            <v/>
          </cell>
        </row>
        <row r="511">
          <cell r="A511" t="str">
            <v/>
          </cell>
          <cell r="B511">
            <v>0</v>
          </cell>
          <cell r="C511" t="str">
            <v/>
          </cell>
          <cell r="D511" t="str">
            <v/>
          </cell>
          <cell r="E511" t="str">
            <v/>
          </cell>
        </row>
        <row r="512">
          <cell r="A512" t="str">
            <v/>
          </cell>
          <cell r="B512">
            <v>0</v>
          </cell>
          <cell r="C512" t="str">
            <v/>
          </cell>
          <cell r="D512" t="str">
            <v/>
          </cell>
          <cell r="E512" t="str">
            <v/>
          </cell>
        </row>
        <row r="513">
          <cell r="A513" t="str">
            <v/>
          </cell>
          <cell r="B513">
            <v>0</v>
          </cell>
          <cell r="C513" t="str">
            <v/>
          </cell>
          <cell r="D513" t="str">
            <v/>
          </cell>
          <cell r="E513" t="str">
            <v/>
          </cell>
        </row>
        <row r="514">
          <cell r="A514" t="str">
            <v/>
          </cell>
          <cell r="B514">
            <v>0</v>
          </cell>
          <cell r="C514" t="str">
            <v/>
          </cell>
          <cell r="D514" t="str">
            <v/>
          </cell>
          <cell r="E514" t="str">
            <v/>
          </cell>
        </row>
        <row r="515">
          <cell r="A515" t="str">
            <v/>
          </cell>
          <cell r="B515">
            <v>0</v>
          </cell>
          <cell r="C515" t="str">
            <v/>
          </cell>
          <cell r="D515" t="str">
            <v/>
          </cell>
          <cell r="E515" t="str">
            <v/>
          </cell>
        </row>
        <row r="516">
          <cell r="A516" t="str">
            <v/>
          </cell>
          <cell r="B516">
            <v>0</v>
          </cell>
          <cell r="C516" t="str">
            <v/>
          </cell>
          <cell r="D516" t="str">
            <v/>
          </cell>
          <cell r="E516" t="str">
            <v/>
          </cell>
        </row>
        <row r="517">
          <cell r="A517" t="str">
            <v/>
          </cell>
          <cell r="B517">
            <v>0</v>
          </cell>
          <cell r="C517" t="str">
            <v/>
          </cell>
          <cell r="D517" t="str">
            <v/>
          </cell>
          <cell r="E517" t="str">
            <v/>
          </cell>
        </row>
        <row r="518">
          <cell r="A518" t="str">
            <v/>
          </cell>
          <cell r="B518">
            <v>0</v>
          </cell>
          <cell r="C518" t="str">
            <v/>
          </cell>
          <cell r="D518" t="str">
            <v/>
          </cell>
          <cell r="E518" t="str">
            <v/>
          </cell>
        </row>
        <row r="519">
          <cell r="A519" t="str">
            <v/>
          </cell>
          <cell r="B519">
            <v>0</v>
          </cell>
          <cell r="C519" t="str">
            <v/>
          </cell>
          <cell r="D519" t="str">
            <v/>
          </cell>
          <cell r="E519" t="str">
            <v/>
          </cell>
        </row>
        <row r="520">
          <cell r="A520" t="str">
            <v/>
          </cell>
          <cell r="B520">
            <v>0</v>
          </cell>
          <cell r="C520" t="str">
            <v/>
          </cell>
          <cell r="D520" t="str">
            <v/>
          </cell>
          <cell r="E520" t="str">
            <v/>
          </cell>
        </row>
        <row r="521">
          <cell r="A521" t="str">
            <v/>
          </cell>
          <cell r="B521">
            <v>0</v>
          </cell>
          <cell r="C521" t="str">
            <v/>
          </cell>
          <cell r="D521" t="str">
            <v/>
          </cell>
          <cell r="E521" t="str">
            <v/>
          </cell>
        </row>
        <row r="522">
          <cell r="A522" t="str">
            <v/>
          </cell>
          <cell r="B522">
            <v>0</v>
          </cell>
          <cell r="C522" t="str">
            <v/>
          </cell>
          <cell r="D522" t="str">
            <v/>
          </cell>
          <cell r="E522" t="str">
            <v/>
          </cell>
        </row>
        <row r="523">
          <cell r="A523" t="str">
            <v/>
          </cell>
          <cell r="B523">
            <v>0</v>
          </cell>
          <cell r="C523" t="str">
            <v/>
          </cell>
          <cell r="D523" t="str">
            <v/>
          </cell>
          <cell r="E523" t="str">
            <v/>
          </cell>
        </row>
        <row r="524">
          <cell r="A524" t="str">
            <v/>
          </cell>
          <cell r="B524">
            <v>0</v>
          </cell>
          <cell r="C524" t="str">
            <v/>
          </cell>
          <cell r="D524" t="str">
            <v/>
          </cell>
          <cell r="E524" t="str">
            <v/>
          </cell>
        </row>
        <row r="525">
          <cell r="A525" t="str">
            <v/>
          </cell>
          <cell r="B525">
            <v>0</v>
          </cell>
          <cell r="C525" t="str">
            <v/>
          </cell>
          <cell r="D525" t="str">
            <v/>
          </cell>
          <cell r="E525" t="str">
            <v/>
          </cell>
        </row>
        <row r="526">
          <cell r="A526" t="str">
            <v/>
          </cell>
          <cell r="B526">
            <v>0</v>
          </cell>
          <cell r="C526" t="str">
            <v/>
          </cell>
          <cell r="D526" t="str">
            <v/>
          </cell>
          <cell r="E526" t="str">
            <v/>
          </cell>
        </row>
        <row r="527">
          <cell r="A527" t="str">
            <v/>
          </cell>
          <cell r="B527">
            <v>0</v>
          </cell>
          <cell r="C527" t="str">
            <v/>
          </cell>
          <cell r="D527" t="str">
            <v/>
          </cell>
          <cell r="E527" t="str">
            <v/>
          </cell>
        </row>
        <row r="528">
          <cell r="A528" t="str">
            <v/>
          </cell>
          <cell r="B528">
            <v>0</v>
          </cell>
          <cell r="C528" t="str">
            <v/>
          </cell>
          <cell r="D528" t="str">
            <v/>
          </cell>
          <cell r="E528" t="str">
            <v/>
          </cell>
        </row>
        <row r="529">
          <cell r="A529" t="str">
            <v/>
          </cell>
          <cell r="B529">
            <v>0</v>
          </cell>
          <cell r="C529" t="str">
            <v/>
          </cell>
          <cell r="D529" t="str">
            <v/>
          </cell>
          <cell r="E529" t="str">
            <v/>
          </cell>
        </row>
        <row r="530">
          <cell r="A530" t="str">
            <v/>
          </cell>
          <cell r="B530">
            <v>0</v>
          </cell>
          <cell r="C530" t="str">
            <v/>
          </cell>
          <cell r="D530" t="str">
            <v/>
          </cell>
          <cell r="E530" t="str">
            <v/>
          </cell>
        </row>
        <row r="531">
          <cell r="A531" t="str">
            <v/>
          </cell>
          <cell r="B531">
            <v>0</v>
          </cell>
          <cell r="C531" t="str">
            <v/>
          </cell>
          <cell r="D531" t="str">
            <v/>
          </cell>
          <cell r="E531" t="str">
            <v/>
          </cell>
        </row>
        <row r="532">
          <cell r="A532" t="str">
            <v/>
          </cell>
          <cell r="B532">
            <v>0</v>
          </cell>
          <cell r="C532" t="str">
            <v/>
          </cell>
          <cell r="D532" t="str">
            <v/>
          </cell>
          <cell r="E532" t="str">
            <v/>
          </cell>
        </row>
        <row r="533">
          <cell r="A533" t="str">
            <v/>
          </cell>
          <cell r="B533">
            <v>0</v>
          </cell>
          <cell r="C533" t="str">
            <v/>
          </cell>
          <cell r="D533" t="str">
            <v/>
          </cell>
          <cell r="E533" t="str">
            <v/>
          </cell>
        </row>
        <row r="534">
          <cell r="A534" t="str">
            <v/>
          </cell>
          <cell r="B534">
            <v>0</v>
          </cell>
          <cell r="C534" t="str">
            <v/>
          </cell>
          <cell r="D534" t="str">
            <v/>
          </cell>
          <cell r="E534" t="str">
            <v/>
          </cell>
        </row>
        <row r="535">
          <cell r="A535" t="str">
            <v/>
          </cell>
          <cell r="B535">
            <v>0</v>
          </cell>
          <cell r="C535" t="str">
            <v/>
          </cell>
          <cell r="D535" t="str">
            <v/>
          </cell>
          <cell r="E535" t="str">
            <v/>
          </cell>
        </row>
        <row r="536">
          <cell r="A536" t="str">
            <v/>
          </cell>
          <cell r="B536">
            <v>0</v>
          </cell>
          <cell r="C536" t="str">
            <v/>
          </cell>
          <cell r="D536" t="str">
            <v/>
          </cell>
          <cell r="E536" t="str">
            <v/>
          </cell>
        </row>
        <row r="537">
          <cell r="A537" t="str">
            <v/>
          </cell>
          <cell r="B537">
            <v>0</v>
          </cell>
          <cell r="C537" t="str">
            <v/>
          </cell>
          <cell r="D537" t="str">
            <v/>
          </cell>
          <cell r="E537" t="str">
            <v/>
          </cell>
        </row>
        <row r="538">
          <cell r="A538" t="str">
            <v/>
          </cell>
          <cell r="B538">
            <v>0</v>
          </cell>
          <cell r="C538" t="str">
            <v/>
          </cell>
          <cell r="D538" t="str">
            <v/>
          </cell>
          <cell r="E538" t="str">
            <v/>
          </cell>
        </row>
        <row r="539">
          <cell r="A539" t="str">
            <v/>
          </cell>
          <cell r="B539">
            <v>0</v>
          </cell>
          <cell r="C539" t="str">
            <v/>
          </cell>
          <cell r="D539" t="str">
            <v/>
          </cell>
          <cell r="E539" t="str">
            <v/>
          </cell>
        </row>
        <row r="540">
          <cell r="A540" t="str">
            <v/>
          </cell>
          <cell r="B540">
            <v>0</v>
          </cell>
          <cell r="C540" t="str">
            <v/>
          </cell>
          <cell r="D540" t="str">
            <v/>
          </cell>
          <cell r="E540" t="str">
            <v/>
          </cell>
        </row>
        <row r="541">
          <cell r="A541" t="str">
            <v/>
          </cell>
          <cell r="B541">
            <v>0</v>
          </cell>
          <cell r="C541" t="str">
            <v/>
          </cell>
          <cell r="D541" t="str">
            <v/>
          </cell>
          <cell r="E541" t="str">
            <v/>
          </cell>
        </row>
        <row r="542">
          <cell r="A542" t="str">
            <v/>
          </cell>
          <cell r="B542">
            <v>0</v>
          </cell>
          <cell r="C542" t="str">
            <v/>
          </cell>
          <cell r="D542" t="str">
            <v/>
          </cell>
          <cell r="E542" t="str">
            <v/>
          </cell>
        </row>
        <row r="543">
          <cell r="A543" t="str">
            <v/>
          </cell>
          <cell r="B543">
            <v>0</v>
          </cell>
          <cell r="C543" t="str">
            <v/>
          </cell>
          <cell r="D543" t="str">
            <v/>
          </cell>
          <cell r="E543" t="str">
            <v/>
          </cell>
        </row>
        <row r="544">
          <cell r="A544" t="str">
            <v/>
          </cell>
          <cell r="B544">
            <v>0</v>
          </cell>
          <cell r="C544" t="str">
            <v/>
          </cell>
          <cell r="D544" t="str">
            <v/>
          </cell>
          <cell r="E544" t="str">
            <v/>
          </cell>
        </row>
        <row r="545">
          <cell r="A545" t="str">
            <v/>
          </cell>
          <cell r="B545">
            <v>0</v>
          </cell>
          <cell r="C545" t="str">
            <v/>
          </cell>
          <cell r="D545" t="str">
            <v/>
          </cell>
          <cell r="E545" t="str">
            <v/>
          </cell>
        </row>
        <row r="546">
          <cell r="A546" t="str">
            <v/>
          </cell>
          <cell r="B546">
            <v>0</v>
          </cell>
          <cell r="C546" t="str">
            <v/>
          </cell>
          <cell r="D546" t="str">
            <v/>
          </cell>
          <cell r="E546" t="str">
            <v/>
          </cell>
        </row>
        <row r="547">
          <cell r="A547" t="str">
            <v/>
          </cell>
          <cell r="B547">
            <v>0</v>
          </cell>
          <cell r="C547" t="str">
            <v/>
          </cell>
          <cell r="D547" t="str">
            <v/>
          </cell>
          <cell r="E547" t="str">
            <v/>
          </cell>
        </row>
        <row r="548">
          <cell r="A548" t="str">
            <v/>
          </cell>
          <cell r="B548">
            <v>0</v>
          </cell>
          <cell r="C548" t="str">
            <v/>
          </cell>
          <cell r="D548" t="str">
            <v/>
          </cell>
          <cell r="E548" t="str">
            <v/>
          </cell>
        </row>
        <row r="549">
          <cell r="A549" t="str">
            <v/>
          </cell>
          <cell r="B549">
            <v>0</v>
          </cell>
          <cell r="C549" t="str">
            <v/>
          </cell>
          <cell r="D549" t="str">
            <v/>
          </cell>
          <cell r="E549" t="str">
            <v/>
          </cell>
        </row>
        <row r="550">
          <cell r="A550" t="str">
            <v/>
          </cell>
          <cell r="B550">
            <v>0</v>
          </cell>
          <cell r="C550" t="str">
            <v/>
          </cell>
          <cell r="D550" t="str">
            <v/>
          </cell>
          <cell r="E550" t="str">
            <v/>
          </cell>
        </row>
        <row r="551">
          <cell r="A551" t="str">
            <v/>
          </cell>
          <cell r="B551">
            <v>0</v>
          </cell>
          <cell r="C551" t="str">
            <v/>
          </cell>
          <cell r="D551" t="str">
            <v/>
          </cell>
          <cell r="E551" t="str">
            <v/>
          </cell>
        </row>
        <row r="552">
          <cell r="A552" t="str">
            <v/>
          </cell>
          <cell r="B552">
            <v>0</v>
          </cell>
          <cell r="C552" t="str">
            <v/>
          </cell>
          <cell r="D552" t="str">
            <v/>
          </cell>
          <cell r="E552" t="str">
            <v/>
          </cell>
        </row>
        <row r="553">
          <cell r="A553" t="str">
            <v/>
          </cell>
          <cell r="B553">
            <v>0</v>
          </cell>
          <cell r="C553" t="str">
            <v/>
          </cell>
          <cell r="D553" t="str">
            <v/>
          </cell>
          <cell r="E553" t="str">
            <v/>
          </cell>
        </row>
        <row r="554">
          <cell r="A554" t="str">
            <v/>
          </cell>
          <cell r="B554">
            <v>0</v>
          </cell>
          <cell r="C554" t="str">
            <v/>
          </cell>
          <cell r="D554" t="str">
            <v/>
          </cell>
          <cell r="E554" t="str">
            <v/>
          </cell>
        </row>
        <row r="555">
          <cell r="A555" t="str">
            <v/>
          </cell>
          <cell r="B555">
            <v>0</v>
          </cell>
          <cell r="C555" t="str">
            <v/>
          </cell>
          <cell r="D555" t="str">
            <v/>
          </cell>
          <cell r="E555" t="str">
            <v/>
          </cell>
        </row>
        <row r="556">
          <cell r="A556" t="str">
            <v/>
          </cell>
          <cell r="B556">
            <v>0</v>
          </cell>
          <cell r="C556" t="str">
            <v/>
          </cell>
          <cell r="D556" t="str">
            <v/>
          </cell>
          <cell r="E556" t="str">
            <v/>
          </cell>
        </row>
        <row r="557">
          <cell r="A557" t="str">
            <v/>
          </cell>
          <cell r="B557">
            <v>0</v>
          </cell>
          <cell r="C557" t="str">
            <v/>
          </cell>
          <cell r="D557" t="str">
            <v/>
          </cell>
          <cell r="E557" t="str">
            <v/>
          </cell>
        </row>
        <row r="558">
          <cell r="A558" t="str">
            <v/>
          </cell>
          <cell r="B558">
            <v>0</v>
          </cell>
          <cell r="C558" t="str">
            <v/>
          </cell>
          <cell r="D558" t="str">
            <v/>
          </cell>
          <cell r="E558" t="str">
            <v/>
          </cell>
        </row>
        <row r="559">
          <cell r="A559" t="str">
            <v/>
          </cell>
          <cell r="B559">
            <v>0</v>
          </cell>
          <cell r="C559" t="str">
            <v/>
          </cell>
          <cell r="D559" t="str">
            <v/>
          </cell>
          <cell r="E559" t="str">
            <v/>
          </cell>
        </row>
        <row r="560">
          <cell r="A560" t="str">
            <v/>
          </cell>
          <cell r="B560">
            <v>0</v>
          </cell>
          <cell r="C560" t="str">
            <v/>
          </cell>
          <cell r="D560" t="str">
            <v/>
          </cell>
          <cell r="E560" t="str">
            <v/>
          </cell>
        </row>
        <row r="561">
          <cell r="A561" t="str">
            <v/>
          </cell>
          <cell r="B561">
            <v>0</v>
          </cell>
          <cell r="C561" t="str">
            <v/>
          </cell>
          <cell r="D561" t="str">
            <v/>
          </cell>
          <cell r="E561" t="str">
            <v/>
          </cell>
        </row>
        <row r="562">
          <cell r="A562" t="str">
            <v/>
          </cell>
          <cell r="B562">
            <v>0</v>
          </cell>
          <cell r="C562" t="str">
            <v/>
          </cell>
          <cell r="D562" t="str">
            <v/>
          </cell>
          <cell r="E562" t="str">
            <v/>
          </cell>
        </row>
        <row r="563">
          <cell r="A563" t="str">
            <v/>
          </cell>
          <cell r="B563">
            <v>0</v>
          </cell>
          <cell r="C563" t="str">
            <v/>
          </cell>
          <cell r="D563" t="str">
            <v/>
          </cell>
          <cell r="E563" t="str">
            <v/>
          </cell>
        </row>
        <row r="564">
          <cell r="A564" t="str">
            <v/>
          </cell>
          <cell r="B564">
            <v>0</v>
          </cell>
          <cell r="C564" t="str">
            <v/>
          </cell>
          <cell r="D564" t="str">
            <v/>
          </cell>
          <cell r="E564" t="str">
            <v/>
          </cell>
        </row>
        <row r="565">
          <cell r="A565" t="str">
            <v/>
          </cell>
          <cell r="B565">
            <v>0</v>
          </cell>
          <cell r="C565" t="str">
            <v/>
          </cell>
          <cell r="D565" t="str">
            <v/>
          </cell>
          <cell r="E565" t="str">
            <v/>
          </cell>
        </row>
        <row r="566">
          <cell r="A566" t="str">
            <v/>
          </cell>
          <cell r="B566">
            <v>0</v>
          </cell>
          <cell r="C566" t="str">
            <v/>
          </cell>
          <cell r="D566" t="str">
            <v/>
          </cell>
          <cell r="E566" t="str">
            <v/>
          </cell>
        </row>
        <row r="567">
          <cell r="A567" t="str">
            <v/>
          </cell>
          <cell r="B567">
            <v>0</v>
          </cell>
          <cell r="C567" t="str">
            <v/>
          </cell>
          <cell r="D567" t="str">
            <v/>
          </cell>
          <cell r="E567" t="str">
            <v/>
          </cell>
        </row>
        <row r="568">
          <cell r="A568" t="str">
            <v/>
          </cell>
          <cell r="B568">
            <v>0</v>
          </cell>
          <cell r="C568" t="str">
            <v/>
          </cell>
          <cell r="D568" t="str">
            <v/>
          </cell>
          <cell r="E568" t="str">
            <v/>
          </cell>
        </row>
        <row r="569">
          <cell r="A569" t="str">
            <v/>
          </cell>
          <cell r="B569">
            <v>0</v>
          </cell>
          <cell r="C569" t="str">
            <v/>
          </cell>
          <cell r="D569" t="str">
            <v/>
          </cell>
          <cell r="E569" t="str">
            <v/>
          </cell>
        </row>
        <row r="570">
          <cell r="A570" t="str">
            <v/>
          </cell>
          <cell r="B570">
            <v>0</v>
          </cell>
          <cell r="C570" t="str">
            <v/>
          </cell>
          <cell r="D570" t="str">
            <v/>
          </cell>
          <cell r="E570" t="str">
            <v/>
          </cell>
        </row>
        <row r="571">
          <cell r="A571" t="str">
            <v/>
          </cell>
          <cell r="B571">
            <v>0</v>
          </cell>
          <cell r="C571" t="str">
            <v/>
          </cell>
          <cell r="D571" t="str">
            <v/>
          </cell>
          <cell r="E571" t="str">
            <v/>
          </cell>
        </row>
        <row r="572">
          <cell r="A572" t="str">
            <v/>
          </cell>
          <cell r="B572">
            <v>0</v>
          </cell>
          <cell r="C572" t="str">
            <v/>
          </cell>
          <cell r="D572" t="str">
            <v/>
          </cell>
          <cell r="E572" t="str">
            <v/>
          </cell>
        </row>
        <row r="573">
          <cell r="A573" t="str">
            <v/>
          </cell>
          <cell r="B573">
            <v>0</v>
          </cell>
          <cell r="C573" t="str">
            <v/>
          </cell>
          <cell r="D573" t="str">
            <v/>
          </cell>
          <cell r="E573" t="str">
            <v/>
          </cell>
        </row>
        <row r="574">
          <cell r="A574" t="str">
            <v/>
          </cell>
          <cell r="B574">
            <v>0</v>
          </cell>
          <cell r="C574" t="str">
            <v/>
          </cell>
          <cell r="D574" t="str">
            <v/>
          </cell>
          <cell r="E574" t="str">
            <v/>
          </cell>
        </row>
        <row r="575">
          <cell r="A575" t="str">
            <v/>
          </cell>
          <cell r="B575">
            <v>0</v>
          </cell>
          <cell r="C575" t="str">
            <v/>
          </cell>
          <cell r="D575" t="str">
            <v/>
          </cell>
          <cell r="E575" t="str">
            <v/>
          </cell>
        </row>
        <row r="576">
          <cell r="A576" t="str">
            <v/>
          </cell>
          <cell r="B576">
            <v>0</v>
          </cell>
          <cell r="C576" t="str">
            <v/>
          </cell>
          <cell r="D576" t="str">
            <v/>
          </cell>
          <cell r="E576" t="str">
            <v/>
          </cell>
        </row>
        <row r="577">
          <cell r="A577" t="str">
            <v/>
          </cell>
          <cell r="B577">
            <v>0</v>
          </cell>
          <cell r="C577" t="str">
            <v/>
          </cell>
          <cell r="D577" t="str">
            <v/>
          </cell>
          <cell r="E577" t="str">
            <v/>
          </cell>
        </row>
        <row r="578">
          <cell r="A578" t="str">
            <v/>
          </cell>
          <cell r="B578">
            <v>0</v>
          </cell>
          <cell r="C578" t="str">
            <v/>
          </cell>
          <cell r="D578" t="str">
            <v/>
          </cell>
          <cell r="E578" t="str">
            <v/>
          </cell>
        </row>
        <row r="579">
          <cell r="A579" t="str">
            <v/>
          </cell>
          <cell r="B579">
            <v>0</v>
          </cell>
          <cell r="C579" t="str">
            <v/>
          </cell>
          <cell r="D579" t="str">
            <v/>
          </cell>
          <cell r="E579" t="str">
            <v/>
          </cell>
        </row>
        <row r="580">
          <cell r="A580" t="str">
            <v/>
          </cell>
          <cell r="B580">
            <v>0</v>
          </cell>
          <cell r="C580" t="str">
            <v/>
          </cell>
          <cell r="D580" t="str">
            <v/>
          </cell>
          <cell r="E580" t="str">
            <v/>
          </cell>
        </row>
        <row r="581">
          <cell r="A581" t="str">
            <v/>
          </cell>
          <cell r="B581">
            <v>0</v>
          </cell>
          <cell r="C581" t="str">
            <v/>
          </cell>
          <cell r="D581" t="str">
            <v/>
          </cell>
          <cell r="E581" t="str">
            <v/>
          </cell>
        </row>
        <row r="582">
          <cell r="A582" t="str">
            <v/>
          </cell>
          <cell r="B582">
            <v>0</v>
          </cell>
          <cell r="C582" t="str">
            <v/>
          </cell>
          <cell r="D582" t="str">
            <v/>
          </cell>
          <cell r="E582" t="str">
            <v/>
          </cell>
        </row>
        <row r="583">
          <cell r="A583" t="str">
            <v/>
          </cell>
          <cell r="B583">
            <v>0</v>
          </cell>
          <cell r="C583" t="str">
            <v/>
          </cell>
          <cell r="D583" t="str">
            <v/>
          </cell>
          <cell r="E583" t="str">
            <v/>
          </cell>
        </row>
        <row r="584">
          <cell r="A584" t="str">
            <v/>
          </cell>
          <cell r="B584">
            <v>0</v>
          </cell>
          <cell r="C584" t="str">
            <v/>
          </cell>
          <cell r="D584" t="str">
            <v/>
          </cell>
          <cell r="E584" t="str">
            <v/>
          </cell>
        </row>
        <row r="585">
          <cell r="A585" t="str">
            <v/>
          </cell>
          <cell r="B585">
            <v>0</v>
          </cell>
          <cell r="C585" t="str">
            <v/>
          </cell>
          <cell r="D585" t="str">
            <v/>
          </cell>
          <cell r="E585" t="str">
            <v/>
          </cell>
        </row>
        <row r="586">
          <cell r="A586" t="str">
            <v/>
          </cell>
          <cell r="B586">
            <v>0</v>
          </cell>
          <cell r="C586" t="str">
            <v/>
          </cell>
          <cell r="D586" t="str">
            <v/>
          </cell>
          <cell r="E586" t="str">
            <v/>
          </cell>
        </row>
        <row r="587">
          <cell r="A587" t="str">
            <v/>
          </cell>
          <cell r="B587">
            <v>0</v>
          </cell>
          <cell r="C587" t="str">
            <v/>
          </cell>
          <cell r="D587" t="str">
            <v/>
          </cell>
          <cell r="E587" t="str">
            <v/>
          </cell>
        </row>
        <row r="588">
          <cell r="A588" t="str">
            <v/>
          </cell>
          <cell r="B588">
            <v>0</v>
          </cell>
          <cell r="C588" t="str">
            <v/>
          </cell>
          <cell r="D588" t="str">
            <v/>
          </cell>
          <cell r="E588" t="str">
            <v/>
          </cell>
        </row>
        <row r="589">
          <cell r="A589" t="str">
            <v/>
          </cell>
          <cell r="B589">
            <v>0</v>
          </cell>
          <cell r="C589" t="str">
            <v/>
          </cell>
          <cell r="D589" t="str">
            <v/>
          </cell>
          <cell r="E589" t="str">
            <v/>
          </cell>
        </row>
        <row r="590">
          <cell r="A590" t="str">
            <v/>
          </cell>
          <cell r="B590">
            <v>0</v>
          </cell>
          <cell r="C590" t="str">
            <v/>
          </cell>
          <cell r="D590" t="str">
            <v/>
          </cell>
          <cell r="E590" t="str">
            <v/>
          </cell>
        </row>
        <row r="591">
          <cell r="A591" t="str">
            <v/>
          </cell>
          <cell r="B591">
            <v>0</v>
          </cell>
          <cell r="C591" t="str">
            <v/>
          </cell>
          <cell r="D591" t="str">
            <v/>
          </cell>
          <cell r="E591" t="str">
            <v/>
          </cell>
        </row>
        <row r="592">
          <cell r="A592" t="str">
            <v/>
          </cell>
          <cell r="B592">
            <v>0</v>
          </cell>
          <cell r="C592" t="str">
            <v/>
          </cell>
          <cell r="D592" t="str">
            <v/>
          </cell>
          <cell r="E592" t="str">
            <v/>
          </cell>
        </row>
        <row r="593">
          <cell r="A593" t="str">
            <v/>
          </cell>
          <cell r="B593">
            <v>0</v>
          </cell>
          <cell r="C593" t="str">
            <v/>
          </cell>
          <cell r="D593" t="str">
            <v/>
          </cell>
          <cell r="E593" t="str">
            <v/>
          </cell>
        </row>
        <row r="594">
          <cell r="A594" t="str">
            <v/>
          </cell>
          <cell r="B594">
            <v>0</v>
          </cell>
          <cell r="C594" t="str">
            <v/>
          </cell>
          <cell r="D594" t="str">
            <v/>
          </cell>
          <cell r="E594" t="str">
            <v/>
          </cell>
        </row>
        <row r="595">
          <cell r="A595" t="str">
            <v/>
          </cell>
          <cell r="B595">
            <v>0</v>
          </cell>
          <cell r="C595" t="str">
            <v/>
          </cell>
          <cell r="D595" t="str">
            <v/>
          </cell>
          <cell r="E595" t="str">
            <v/>
          </cell>
        </row>
        <row r="596">
          <cell r="A596" t="str">
            <v/>
          </cell>
          <cell r="B596">
            <v>0</v>
          </cell>
          <cell r="C596" t="str">
            <v/>
          </cell>
          <cell r="D596" t="str">
            <v/>
          </cell>
          <cell r="E596" t="str">
            <v/>
          </cell>
        </row>
        <row r="597">
          <cell r="A597" t="str">
            <v/>
          </cell>
          <cell r="B597">
            <v>0</v>
          </cell>
          <cell r="C597" t="str">
            <v/>
          </cell>
          <cell r="D597" t="str">
            <v/>
          </cell>
          <cell r="E597" t="str">
            <v/>
          </cell>
        </row>
        <row r="598">
          <cell r="A598" t="str">
            <v/>
          </cell>
          <cell r="B598">
            <v>0</v>
          </cell>
          <cell r="C598" t="str">
            <v/>
          </cell>
          <cell r="D598" t="str">
            <v/>
          </cell>
          <cell r="E598" t="str">
            <v/>
          </cell>
        </row>
        <row r="599">
          <cell r="A599" t="str">
            <v/>
          </cell>
          <cell r="B599">
            <v>0</v>
          </cell>
          <cell r="C599" t="str">
            <v/>
          </cell>
          <cell r="D599" t="str">
            <v/>
          </cell>
          <cell r="E599" t="str">
            <v/>
          </cell>
        </row>
        <row r="600">
          <cell r="A600" t="str">
            <v/>
          </cell>
          <cell r="B600">
            <v>0</v>
          </cell>
          <cell r="C600" t="str">
            <v/>
          </cell>
          <cell r="D600" t="str">
            <v/>
          </cell>
          <cell r="E600" t="str">
            <v/>
          </cell>
        </row>
        <row r="601">
          <cell r="A601" t="str">
            <v/>
          </cell>
          <cell r="B601">
            <v>0</v>
          </cell>
          <cell r="C601" t="str">
            <v/>
          </cell>
          <cell r="D601" t="str">
            <v/>
          </cell>
          <cell r="E601" t="str">
            <v/>
          </cell>
        </row>
        <row r="602">
          <cell r="A602" t="str">
            <v/>
          </cell>
          <cell r="B602">
            <v>0</v>
          </cell>
          <cell r="C602" t="str">
            <v/>
          </cell>
          <cell r="D602" t="str">
            <v/>
          </cell>
          <cell r="E602" t="str">
            <v/>
          </cell>
        </row>
        <row r="603">
          <cell r="A603" t="str">
            <v/>
          </cell>
          <cell r="B603">
            <v>0</v>
          </cell>
          <cell r="C603" t="str">
            <v/>
          </cell>
          <cell r="D603" t="str">
            <v/>
          </cell>
          <cell r="E603" t="str">
            <v/>
          </cell>
        </row>
        <row r="604">
          <cell r="A604" t="str">
            <v/>
          </cell>
          <cell r="B604">
            <v>0</v>
          </cell>
          <cell r="C604" t="str">
            <v/>
          </cell>
          <cell r="D604" t="str">
            <v/>
          </cell>
          <cell r="E604" t="str">
            <v/>
          </cell>
        </row>
        <row r="605">
          <cell r="A605" t="str">
            <v/>
          </cell>
          <cell r="B605">
            <v>0</v>
          </cell>
          <cell r="C605" t="str">
            <v/>
          </cell>
          <cell r="D605" t="str">
            <v/>
          </cell>
          <cell r="E605" t="str">
            <v/>
          </cell>
        </row>
        <row r="606">
          <cell r="A606" t="str">
            <v/>
          </cell>
          <cell r="B606">
            <v>0</v>
          </cell>
          <cell r="C606" t="str">
            <v/>
          </cell>
          <cell r="D606" t="str">
            <v/>
          </cell>
          <cell r="E606" t="str">
            <v/>
          </cell>
        </row>
        <row r="607">
          <cell r="A607" t="str">
            <v/>
          </cell>
          <cell r="B607">
            <v>0</v>
          </cell>
          <cell r="C607" t="str">
            <v/>
          </cell>
          <cell r="D607" t="str">
            <v/>
          </cell>
          <cell r="E607" t="str">
            <v/>
          </cell>
        </row>
        <row r="608">
          <cell r="A608" t="str">
            <v/>
          </cell>
          <cell r="B608">
            <v>0</v>
          </cell>
          <cell r="C608" t="str">
            <v/>
          </cell>
          <cell r="D608" t="str">
            <v/>
          </cell>
          <cell r="E608" t="str">
            <v/>
          </cell>
        </row>
        <row r="609">
          <cell r="A609" t="str">
            <v/>
          </cell>
          <cell r="B609">
            <v>0</v>
          </cell>
          <cell r="C609" t="str">
            <v/>
          </cell>
          <cell r="D609" t="str">
            <v/>
          </cell>
          <cell r="E609" t="str">
            <v/>
          </cell>
        </row>
        <row r="610">
          <cell r="A610" t="str">
            <v/>
          </cell>
          <cell r="B610">
            <v>0</v>
          </cell>
          <cell r="C610" t="str">
            <v/>
          </cell>
          <cell r="D610" t="str">
            <v/>
          </cell>
          <cell r="E610" t="str">
            <v/>
          </cell>
        </row>
        <row r="611">
          <cell r="A611" t="str">
            <v/>
          </cell>
          <cell r="B611">
            <v>0</v>
          </cell>
          <cell r="C611" t="str">
            <v/>
          </cell>
          <cell r="D611" t="str">
            <v/>
          </cell>
          <cell r="E611" t="str">
            <v/>
          </cell>
        </row>
        <row r="612">
          <cell r="A612" t="str">
            <v/>
          </cell>
          <cell r="B612">
            <v>0</v>
          </cell>
          <cell r="C612" t="str">
            <v/>
          </cell>
          <cell r="D612" t="str">
            <v/>
          </cell>
          <cell r="E612" t="str">
            <v/>
          </cell>
        </row>
        <row r="613">
          <cell r="A613" t="str">
            <v/>
          </cell>
          <cell r="B613">
            <v>0</v>
          </cell>
          <cell r="C613" t="str">
            <v/>
          </cell>
          <cell r="D613" t="str">
            <v/>
          </cell>
          <cell r="E613" t="str">
            <v/>
          </cell>
        </row>
        <row r="614">
          <cell r="A614" t="str">
            <v/>
          </cell>
          <cell r="B614">
            <v>0</v>
          </cell>
          <cell r="C614" t="str">
            <v/>
          </cell>
          <cell r="D614" t="str">
            <v/>
          </cell>
          <cell r="E614" t="str">
            <v/>
          </cell>
        </row>
        <row r="615">
          <cell r="A615" t="str">
            <v/>
          </cell>
          <cell r="B615">
            <v>0</v>
          </cell>
          <cell r="C615" t="str">
            <v/>
          </cell>
          <cell r="D615" t="str">
            <v/>
          </cell>
          <cell r="E615" t="str">
            <v/>
          </cell>
        </row>
        <row r="616">
          <cell r="A616" t="str">
            <v/>
          </cell>
          <cell r="B616">
            <v>0</v>
          </cell>
          <cell r="C616" t="str">
            <v/>
          </cell>
          <cell r="D616" t="str">
            <v/>
          </cell>
          <cell r="E616" t="str">
            <v/>
          </cell>
        </row>
        <row r="617">
          <cell r="A617" t="str">
            <v/>
          </cell>
          <cell r="B617">
            <v>0</v>
          </cell>
          <cell r="C617" t="str">
            <v/>
          </cell>
          <cell r="D617" t="str">
            <v/>
          </cell>
          <cell r="E617" t="str">
            <v/>
          </cell>
        </row>
        <row r="618">
          <cell r="A618" t="str">
            <v/>
          </cell>
          <cell r="B618">
            <v>0</v>
          </cell>
          <cell r="C618" t="str">
            <v/>
          </cell>
          <cell r="D618" t="str">
            <v/>
          </cell>
          <cell r="E618" t="str">
            <v/>
          </cell>
        </row>
        <row r="619">
          <cell r="A619" t="str">
            <v/>
          </cell>
          <cell r="B619">
            <v>0</v>
          </cell>
          <cell r="C619" t="str">
            <v/>
          </cell>
          <cell r="D619" t="str">
            <v/>
          </cell>
          <cell r="E619" t="str">
            <v/>
          </cell>
        </row>
        <row r="620">
          <cell r="A620" t="str">
            <v/>
          </cell>
          <cell r="B620">
            <v>0</v>
          </cell>
          <cell r="C620" t="str">
            <v/>
          </cell>
          <cell r="D620" t="str">
            <v/>
          </cell>
          <cell r="E620" t="str">
            <v/>
          </cell>
        </row>
        <row r="621">
          <cell r="A621" t="str">
            <v/>
          </cell>
          <cell r="B621">
            <v>0</v>
          </cell>
          <cell r="C621" t="str">
            <v/>
          </cell>
          <cell r="D621" t="str">
            <v/>
          </cell>
          <cell r="E621" t="str">
            <v/>
          </cell>
        </row>
        <row r="622">
          <cell r="A622" t="str">
            <v/>
          </cell>
          <cell r="B622">
            <v>0</v>
          </cell>
          <cell r="C622" t="str">
            <v/>
          </cell>
          <cell r="D622" t="str">
            <v/>
          </cell>
          <cell r="E622" t="str">
            <v/>
          </cell>
        </row>
        <row r="623">
          <cell r="A623" t="str">
            <v/>
          </cell>
          <cell r="B623">
            <v>0</v>
          </cell>
          <cell r="C623" t="str">
            <v/>
          </cell>
          <cell r="D623" t="str">
            <v/>
          </cell>
          <cell r="E623" t="str">
            <v/>
          </cell>
        </row>
        <row r="624">
          <cell r="A624" t="str">
            <v/>
          </cell>
          <cell r="B624">
            <v>0</v>
          </cell>
          <cell r="C624" t="str">
            <v/>
          </cell>
          <cell r="D624" t="str">
            <v/>
          </cell>
          <cell r="E624" t="str">
            <v/>
          </cell>
        </row>
        <row r="625">
          <cell r="A625" t="str">
            <v/>
          </cell>
          <cell r="B625">
            <v>0</v>
          </cell>
          <cell r="C625" t="str">
            <v/>
          </cell>
          <cell r="D625" t="str">
            <v/>
          </cell>
          <cell r="E625" t="str">
            <v/>
          </cell>
        </row>
        <row r="626">
          <cell r="A626" t="str">
            <v/>
          </cell>
          <cell r="B626">
            <v>0</v>
          </cell>
          <cell r="C626" t="str">
            <v/>
          </cell>
          <cell r="D626" t="str">
            <v/>
          </cell>
          <cell r="E626" t="str">
            <v/>
          </cell>
        </row>
        <row r="627">
          <cell r="A627" t="str">
            <v/>
          </cell>
          <cell r="B627">
            <v>0</v>
          </cell>
          <cell r="C627" t="str">
            <v/>
          </cell>
          <cell r="D627" t="str">
            <v/>
          </cell>
          <cell r="E627" t="str">
            <v/>
          </cell>
        </row>
        <row r="628">
          <cell r="A628" t="str">
            <v/>
          </cell>
          <cell r="B628">
            <v>0</v>
          </cell>
          <cell r="C628" t="str">
            <v/>
          </cell>
          <cell r="D628" t="str">
            <v/>
          </cell>
          <cell r="E628" t="str">
            <v/>
          </cell>
        </row>
        <row r="629">
          <cell r="A629" t="str">
            <v/>
          </cell>
          <cell r="B629">
            <v>0</v>
          </cell>
          <cell r="C629" t="str">
            <v/>
          </cell>
          <cell r="D629" t="str">
            <v/>
          </cell>
          <cell r="E629" t="str">
            <v/>
          </cell>
        </row>
        <row r="630">
          <cell r="A630" t="str">
            <v/>
          </cell>
          <cell r="B630">
            <v>0</v>
          </cell>
          <cell r="C630" t="str">
            <v/>
          </cell>
          <cell r="D630" t="str">
            <v/>
          </cell>
          <cell r="E630" t="str">
            <v/>
          </cell>
        </row>
        <row r="631">
          <cell r="A631" t="str">
            <v/>
          </cell>
          <cell r="B631">
            <v>0</v>
          </cell>
          <cell r="C631" t="str">
            <v/>
          </cell>
          <cell r="D631" t="str">
            <v/>
          </cell>
          <cell r="E631" t="str">
            <v/>
          </cell>
        </row>
        <row r="632">
          <cell r="A632" t="str">
            <v/>
          </cell>
          <cell r="B632">
            <v>0</v>
          </cell>
          <cell r="C632" t="str">
            <v/>
          </cell>
          <cell r="D632" t="str">
            <v/>
          </cell>
          <cell r="E632" t="str">
            <v/>
          </cell>
        </row>
        <row r="633">
          <cell r="A633" t="str">
            <v/>
          </cell>
          <cell r="B633">
            <v>0</v>
          </cell>
          <cell r="C633" t="str">
            <v/>
          </cell>
          <cell r="D633" t="str">
            <v/>
          </cell>
          <cell r="E633" t="str">
            <v/>
          </cell>
        </row>
        <row r="634">
          <cell r="A634" t="str">
            <v/>
          </cell>
          <cell r="B634">
            <v>0</v>
          </cell>
          <cell r="C634" t="str">
            <v/>
          </cell>
          <cell r="D634" t="str">
            <v/>
          </cell>
          <cell r="E634" t="str">
            <v/>
          </cell>
        </row>
        <row r="635">
          <cell r="A635" t="str">
            <v/>
          </cell>
          <cell r="B635">
            <v>0</v>
          </cell>
          <cell r="C635" t="str">
            <v/>
          </cell>
          <cell r="D635" t="str">
            <v/>
          </cell>
          <cell r="E635" t="str">
            <v/>
          </cell>
        </row>
        <row r="636">
          <cell r="A636" t="str">
            <v/>
          </cell>
          <cell r="B636">
            <v>0</v>
          </cell>
          <cell r="C636" t="str">
            <v/>
          </cell>
          <cell r="D636" t="str">
            <v/>
          </cell>
          <cell r="E636" t="str">
            <v/>
          </cell>
        </row>
        <row r="637">
          <cell r="A637" t="str">
            <v/>
          </cell>
          <cell r="B637">
            <v>0</v>
          </cell>
          <cell r="C637" t="str">
            <v/>
          </cell>
          <cell r="D637" t="str">
            <v/>
          </cell>
          <cell r="E637" t="str">
            <v/>
          </cell>
        </row>
        <row r="638">
          <cell r="A638" t="str">
            <v/>
          </cell>
          <cell r="B638">
            <v>0</v>
          </cell>
          <cell r="C638" t="str">
            <v/>
          </cell>
          <cell r="D638" t="str">
            <v/>
          </cell>
          <cell r="E638" t="str">
            <v/>
          </cell>
        </row>
        <row r="639">
          <cell r="A639" t="str">
            <v/>
          </cell>
          <cell r="B639">
            <v>0</v>
          </cell>
          <cell r="C639" t="str">
            <v/>
          </cell>
          <cell r="D639" t="str">
            <v/>
          </cell>
          <cell r="E639" t="str">
            <v/>
          </cell>
        </row>
        <row r="640">
          <cell r="A640" t="str">
            <v/>
          </cell>
          <cell r="B640">
            <v>0</v>
          </cell>
          <cell r="C640" t="str">
            <v/>
          </cell>
          <cell r="D640" t="str">
            <v/>
          </cell>
          <cell r="E640" t="str">
            <v/>
          </cell>
        </row>
        <row r="641">
          <cell r="A641" t="str">
            <v/>
          </cell>
          <cell r="B641">
            <v>0</v>
          </cell>
          <cell r="C641" t="str">
            <v/>
          </cell>
          <cell r="D641" t="str">
            <v/>
          </cell>
          <cell r="E641" t="str">
            <v/>
          </cell>
        </row>
        <row r="642">
          <cell r="A642" t="str">
            <v/>
          </cell>
          <cell r="B642">
            <v>0</v>
          </cell>
          <cell r="C642" t="str">
            <v/>
          </cell>
          <cell r="D642" t="str">
            <v/>
          </cell>
          <cell r="E642" t="str">
            <v/>
          </cell>
        </row>
        <row r="643">
          <cell r="A643" t="str">
            <v/>
          </cell>
          <cell r="B643">
            <v>0</v>
          </cell>
          <cell r="C643" t="str">
            <v/>
          </cell>
          <cell r="D643" t="str">
            <v/>
          </cell>
          <cell r="E643" t="str">
            <v/>
          </cell>
        </row>
        <row r="644">
          <cell r="A644" t="str">
            <v/>
          </cell>
          <cell r="B644">
            <v>0</v>
          </cell>
          <cell r="C644" t="str">
            <v/>
          </cell>
          <cell r="D644" t="str">
            <v/>
          </cell>
          <cell r="E644" t="str">
            <v/>
          </cell>
        </row>
        <row r="645">
          <cell r="A645" t="str">
            <v/>
          </cell>
          <cell r="B645">
            <v>0</v>
          </cell>
          <cell r="C645" t="str">
            <v/>
          </cell>
          <cell r="D645" t="str">
            <v/>
          </cell>
          <cell r="E645" t="str">
            <v/>
          </cell>
        </row>
        <row r="646">
          <cell r="A646" t="str">
            <v/>
          </cell>
          <cell r="B646">
            <v>0</v>
          </cell>
          <cell r="C646" t="str">
            <v/>
          </cell>
          <cell r="D646" t="str">
            <v/>
          </cell>
          <cell r="E646" t="str">
            <v/>
          </cell>
        </row>
        <row r="647">
          <cell r="A647" t="str">
            <v/>
          </cell>
          <cell r="B647">
            <v>0</v>
          </cell>
          <cell r="C647" t="str">
            <v/>
          </cell>
          <cell r="D647" t="str">
            <v/>
          </cell>
          <cell r="E647" t="str">
            <v/>
          </cell>
        </row>
        <row r="648">
          <cell r="A648" t="str">
            <v/>
          </cell>
          <cell r="B648">
            <v>0</v>
          </cell>
          <cell r="C648" t="str">
            <v/>
          </cell>
          <cell r="D648" t="str">
            <v/>
          </cell>
          <cell r="E648" t="str">
            <v/>
          </cell>
        </row>
        <row r="649">
          <cell r="A649" t="str">
            <v/>
          </cell>
          <cell r="B649">
            <v>0</v>
          </cell>
          <cell r="C649" t="str">
            <v/>
          </cell>
          <cell r="D649" t="str">
            <v/>
          </cell>
          <cell r="E649" t="str">
            <v/>
          </cell>
        </row>
        <row r="650">
          <cell r="A650" t="str">
            <v/>
          </cell>
          <cell r="B650">
            <v>0</v>
          </cell>
          <cell r="C650" t="str">
            <v/>
          </cell>
          <cell r="D650" t="str">
            <v/>
          </cell>
          <cell r="E650" t="str">
            <v/>
          </cell>
        </row>
        <row r="651">
          <cell r="A651" t="str">
            <v/>
          </cell>
          <cell r="B651">
            <v>0</v>
          </cell>
          <cell r="C651" t="str">
            <v/>
          </cell>
          <cell r="D651" t="str">
            <v/>
          </cell>
          <cell r="E651" t="str">
            <v/>
          </cell>
        </row>
        <row r="652">
          <cell r="A652" t="str">
            <v/>
          </cell>
          <cell r="B652">
            <v>0</v>
          </cell>
          <cell r="C652" t="str">
            <v/>
          </cell>
          <cell r="D652" t="str">
            <v/>
          </cell>
          <cell r="E652" t="str">
            <v/>
          </cell>
        </row>
        <row r="653">
          <cell r="A653" t="str">
            <v/>
          </cell>
          <cell r="B653">
            <v>0</v>
          </cell>
          <cell r="C653" t="str">
            <v/>
          </cell>
          <cell r="D653" t="str">
            <v/>
          </cell>
          <cell r="E653" t="str">
            <v/>
          </cell>
        </row>
        <row r="654">
          <cell r="A654" t="str">
            <v/>
          </cell>
          <cell r="B654">
            <v>0</v>
          </cell>
          <cell r="C654" t="str">
            <v/>
          </cell>
          <cell r="D654" t="str">
            <v/>
          </cell>
          <cell r="E654" t="str">
            <v/>
          </cell>
        </row>
        <row r="655">
          <cell r="A655" t="str">
            <v/>
          </cell>
          <cell r="B655">
            <v>0</v>
          </cell>
          <cell r="C655" t="str">
            <v/>
          </cell>
          <cell r="D655" t="str">
            <v/>
          </cell>
          <cell r="E655" t="str">
            <v/>
          </cell>
        </row>
        <row r="656">
          <cell r="A656" t="str">
            <v/>
          </cell>
          <cell r="B656">
            <v>0</v>
          </cell>
          <cell r="C656" t="str">
            <v/>
          </cell>
          <cell r="D656" t="str">
            <v/>
          </cell>
          <cell r="E656" t="str">
            <v/>
          </cell>
        </row>
        <row r="657">
          <cell r="A657" t="str">
            <v/>
          </cell>
          <cell r="B657">
            <v>0</v>
          </cell>
          <cell r="C657" t="str">
            <v/>
          </cell>
          <cell r="D657" t="str">
            <v/>
          </cell>
          <cell r="E657" t="str">
            <v/>
          </cell>
        </row>
        <row r="658">
          <cell r="A658" t="str">
            <v/>
          </cell>
          <cell r="B658">
            <v>0</v>
          </cell>
          <cell r="C658" t="str">
            <v/>
          </cell>
          <cell r="D658" t="str">
            <v/>
          </cell>
          <cell r="E658" t="str">
            <v/>
          </cell>
        </row>
        <row r="659">
          <cell r="A659" t="str">
            <v/>
          </cell>
          <cell r="B659">
            <v>0</v>
          </cell>
          <cell r="C659" t="str">
            <v/>
          </cell>
          <cell r="D659" t="str">
            <v/>
          </cell>
          <cell r="E659" t="str">
            <v/>
          </cell>
        </row>
        <row r="660">
          <cell r="A660" t="str">
            <v/>
          </cell>
          <cell r="B660">
            <v>0</v>
          </cell>
          <cell r="C660" t="str">
            <v/>
          </cell>
          <cell r="D660" t="str">
            <v/>
          </cell>
          <cell r="E660" t="str">
            <v/>
          </cell>
        </row>
        <row r="661">
          <cell r="A661" t="str">
            <v/>
          </cell>
          <cell r="B661">
            <v>0</v>
          </cell>
          <cell r="C661" t="str">
            <v/>
          </cell>
          <cell r="D661" t="str">
            <v/>
          </cell>
          <cell r="E661" t="str">
            <v/>
          </cell>
        </row>
        <row r="662">
          <cell r="A662" t="str">
            <v/>
          </cell>
          <cell r="B662">
            <v>0</v>
          </cell>
          <cell r="C662" t="str">
            <v/>
          </cell>
          <cell r="D662" t="str">
            <v/>
          </cell>
          <cell r="E662" t="str">
            <v/>
          </cell>
        </row>
        <row r="663">
          <cell r="A663" t="str">
            <v/>
          </cell>
          <cell r="B663">
            <v>0</v>
          </cell>
          <cell r="C663" t="str">
            <v/>
          </cell>
          <cell r="D663" t="str">
            <v/>
          </cell>
          <cell r="E663" t="str">
            <v/>
          </cell>
        </row>
        <row r="664">
          <cell r="A664" t="str">
            <v/>
          </cell>
          <cell r="B664">
            <v>0</v>
          </cell>
          <cell r="C664" t="str">
            <v/>
          </cell>
          <cell r="D664" t="str">
            <v/>
          </cell>
          <cell r="E66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8"/>
  <sheetViews>
    <sheetView tabSelected="1" view="pageBreakPreview" topLeftCell="A163" zoomScale="75" zoomScaleNormal="75" zoomScaleSheetLayoutView="75" zoomScalePageLayoutView="75" workbookViewId="0">
      <selection activeCell="C182" sqref="C182"/>
    </sheetView>
  </sheetViews>
  <sheetFormatPr defaultRowHeight="18" customHeight="1" x14ac:dyDescent="0.15"/>
  <cols>
    <col min="1" max="1" width="4.5" style="1" customWidth="1"/>
    <col min="2" max="2" width="10.75" style="1" customWidth="1"/>
    <col min="3" max="3" width="46.375" style="1" bestFit="1" customWidth="1"/>
    <col min="4" max="4" width="43.375" style="1" customWidth="1"/>
    <col min="5" max="16384" width="9" style="3"/>
  </cols>
  <sheetData>
    <row r="1" spans="1:4" ht="18" customHeight="1" x14ac:dyDescent="0.15">
      <c r="A1" s="9" t="s">
        <v>4</v>
      </c>
      <c r="B1" s="9"/>
      <c r="C1" s="9"/>
      <c r="D1" s="9"/>
    </row>
    <row r="2" spans="1:4" s="4" customFormat="1" ht="18" customHeight="1" x14ac:dyDescent="0.15">
      <c r="A2" s="7" t="s">
        <v>2</v>
      </c>
      <c r="B2" s="7" t="s">
        <v>0</v>
      </c>
      <c r="C2" s="7" t="s">
        <v>1</v>
      </c>
      <c r="D2" s="7" t="s">
        <v>3</v>
      </c>
    </row>
    <row r="3" spans="1:4" ht="18" customHeight="1" x14ac:dyDescent="0.15">
      <c r="A3" s="2">
        <f ca="1">IFERROR(SMALL('[1]DATA (2)'!A$3:A$664,1),"")</f>
        <v>1</v>
      </c>
      <c r="B3" s="6" t="str">
        <f t="shared" ref="B3:B66" ca="1" si="0">IF($A3="","","簡易宿所")</f>
        <v>簡易宿所</v>
      </c>
      <c r="C3" s="2" t="str">
        <f ca="1">IF($A3="","",VLOOKUP(A3,'[1]DATA (2)'!$A$3:$E$664,4,FALSE))</f>
        <v>オタロビレッジ</v>
      </c>
      <c r="D3" s="2" t="str">
        <f ca="1">IF($A3="","",VLOOKUP($A3,'[1]DATA (2)'!$A$3:$E$664,5,FALSE))</f>
        <v>星野町12-37</v>
      </c>
    </row>
    <row r="4" spans="1:4" ht="18" customHeight="1" x14ac:dyDescent="0.15">
      <c r="A4" s="2">
        <f ca="1">IFERROR(SMALL('[1]DATA (2)'!A$3:A$664,2),"")</f>
        <v>2</v>
      </c>
      <c r="B4" s="6" t="str">
        <f t="shared" ca="1" si="0"/>
        <v>簡易宿所</v>
      </c>
      <c r="C4" s="2" t="str">
        <f ca="1">IF($A4="","",VLOOKUP(A4,'[1]DATA (2)'!$A$3:$E$664,4,FALSE))</f>
        <v>オタロビレッジ</v>
      </c>
      <c r="D4" s="2" t="str">
        <f ca="1">IF($A4="","",VLOOKUP($A4,'[1]DATA (2)'!$A$3:$E$664,5,FALSE))</f>
        <v>星野町12-37</v>
      </c>
    </row>
    <row r="5" spans="1:4" ht="18" customHeight="1" x14ac:dyDescent="0.15">
      <c r="A5" s="2">
        <f ca="1">IFERROR(SMALL('[1]DATA (2)'!A$3:A$664,3),"")</f>
        <v>3</v>
      </c>
      <c r="B5" s="6" t="str">
        <f t="shared" ca="1" si="0"/>
        <v>簡易宿所</v>
      </c>
      <c r="C5" s="2" t="str">
        <f ca="1">IF($A5="","",VLOOKUP(A5,'[1]DATA (2)'!$A$3:$E$664,4,FALSE))</f>
        <v>ノースウェーブ</v>
      </c>
      <c r="D5" s="2" t="str">
        <f ca="1">IF($A5="","",VLOOKUP($A5,'[1]DATA (2)'!$A$3:$E$664,5,FALSE))</f>
        <v>銭函1-32-22､銭函1-31-1</v>
      </c>
    </row>
    <row r="6" spans="1:4" ht="18" customHeight="1" x14ac:dyDescent="0.15">
      <c r="A6" s="2">
        <f ca="1">IFERROR(SMALL('[1]DATA (2)'!A$3:A$664,4),"")</f>
        <v>4</v>
      </c>
      <c r="B6" s="6" t="str">
        <f t="shared" ca="1" si="0"/>
        <v>簡易宿所</v>
      </c>
      <c r="C6" s="2" t="str">
        <f ca="1">IF($A6="","",VLOOKUP(A6,'[1]DATA (2)'!$A$3:$E$664,4,FALSE))</f>
        <v>銭函HOUSE</v>
      </c>
      <c r="D6" s="2" t="str">
        <f ca="1">IF($A6="","",VLOOKUP($A6,'[1]DATA (2)'!$A$3:$E$664,5,FALSE))</f>
        <v>銭函2-2-3</v>
      </c>
    </row>
    <row r="7" spans="1:4" ht="18" customHeight="1" x14ac:dyDescent="0.15">
      <c r="A7" s="2">
        <f ca="1">IFERROR(SMALL('[1]DATA (2)'!A$3:A$664,5),"")</f>
        <v>5</v>
      </c>
      <c r="B7" s="6" t="str">
        <f t="shared" ca="1" si="0"/>
        <v>簡易宿所</v>
      </c>
      <c r="C7" s="2" t="str">
        <f ca="1">IF($A7="","",VLOOKUP(A7,'[1]DATA (2)'!$A$3:$E$664,4,FALSE))</f>
        <v>オーシャンフロント　ひかり</v>
      </c>
      <c r="D7" s="2" t="str">
        <f ca="1">IF($A7="","",VLOOKUP($A7,'[1]DATA (2)'!$A$3:$E$664,5,FALSE))</f>
        <v>銭函2-6-1</v>
      </c>
    </row>
    <row r="8" spans="1:4" ht="18" customHeight="1" x14ac:dyDescent="0.15">
      <c r="A8" s="2">
        <f ca="1">IFERROR(SMALL('[1]DATA (2)'!A$3:A$664,6),"")</f>
        <v>6</v>
      </c>
      <c r="B8" s="6" t="str">
        <f t="shared" ca="1" si="0"/>
        <v>簡易宿所</v>
      </c>
      <c r="C8" s="2" t="str">
        <f ca="1">IF($A8="","",VLOOKUP(A8,'[1]DATA (2)'!$A$3:$E$664,4,FALSE))</f>
        <v>民宿まつよ</v>
      </c>
      <c r="D8" s="2" t="str">
        <f ca="1">IF($A8="","",VLOOKUP($A8,'[1]DATA (2)'!$A$3:$E$664,5,FALSE))</f>
        <v>銭函2-13-16</v>
      </c>
    </row>
    <row r="9" spans="1:4" ht="18" customHeight="1" x14ac:dyDescent="0.15">
      <c r="A9" s="2">
        <f ca="1">IFERROR(SMALL('[1]DATA (2)'!A$3:A$664,7),"")</f>
        <v>7</v>
      </c>
      <c r="B9" s="6" t="str">
        <f t="shared" ca="1" si="0"/>
        <v>簡易宿所</v>
      </c>
      <c r="C9" s="2" t="str">
        <f ca="1">IF($A9="","",VLOOKUP(A9,'[1]DATA (2)'!$A$3:$E$664,4,FALSE))</f>
        <v>旅館民宿　慶正</v>
      </c>
      <c r="D9" s="2" t="str">
        <f ca="1">IF($A9="","",VLOOKUP($A9,'[1]DATA (2)'!$A$3:$E$664,5,FALSE))</f>
        <v>銭函2-19-5</v>
      </c>
    </row>
    <row r="10" spans="1:4" ht="18" customHeight="1" x14ac:dyDescent="0.15">
      <c r="A10" s="2">
        <f ca="1">IFERROR(SMALL('[1]DATA (2)'!A$3:A$664,8),"")</f>
        <v>8</v>
      </c>
      <c r="B10" s="6" t="str">
        <f t="shared" ca="1" si="0"/>
        <v>簡易宿所</v>
      </c>
      <c r="C10" s="2" t="str">
        <f ca="1">IF($A10="","",VLOOKUP(A10,'[1]DATA (2)'!$A$3:$E$664,4,FALSE))</f>
        <v>Ｕｎａｂａｒａ　Ｓｔａｔｉｏｎ</v>
      </c>
      <c r="D10" s="2" t="str">
        <f ca="1">IF($A10="","",VLOOKUP($A10,'[1]DATA (2)'!$A$3:$E$664,5,FALSE))</f>
        <v>銭函2-38-11</v>
      </c>
    </row>
    <row r="11" spans="1:4" ht="18" customHeight="1" x14ac:dyDescent="0.15">
      <c r="A11" s="2">
        <f ca="1">IFERROR(SMALL('[1]DATA (2)'!A$3:A$664,9),"")</f>
        <v>9</v>
      </c>
      <c r="B11" s="6" t="str">
        <f t="shared" ca="1" si="0"/>
        <v>簡易宿所</v>
      </c>
      <c r="C11" s="2" t="str">
        <f ca="1">IF($A11="","",VLOOKUP(A11,'[1]DATA (2)'!$A$3:$E$664,4,FALSE))</f>
        <v>輪屋’ｓ　Ｐｌａｃｅ－Ｚｅｎｉｂａｋｏ</v>
      </c>
      <c r="D11" s="2" t="str">
        <f ca="1">IF($A11="","",VLOOKUP($A11,'[1]DATA (2)'!$A$3:$E$664,5,FALSE))</f>
        <v>銭函3-3-11</v>
      </c>
    </row>
    <row r="12" spans="1:4" ht="18" customHeight="1" x14ac:dyDescent="0.15">
      <c r="A12" s="2">
        <f ca="1">IFERROR(SMALL('[1]DATA (2)'!A$3:A$664,10),"")</f>
        <v>10</v>
      </c>
      <c r="B12" s="6" t="str">
        <f t="shared" ca="1" si="0"/>
        <v>簡易宿所</v>
      </c>
      <c r="C12" s="2" t="str">
        <f ca="1">IF($A12="","",VLOOKUP(A12,'[1]DATA (2)'!$A$3:$E$664,4,FALSE))</f>
        <v>ヴィラ　ゼニバコ</v>
      </c>
      <c r="D12" s="2" t="str">
        <f ca="1">IF($A12="","",VLOOKUP($A12,'[1]DATA (2)'!$A$3:$E$664,5,FALSE))</f>
        <v>銭函3-5-11</v>
      </c>
    </row>
    <row r="13" spans="1:4" ht="18" customHeight="1" x14ac:dyDescent="0.15">
      <c r="A13" s="2">
        <f ca="1">IFERROR(SMALL('[1]DATA (2)'!A$3:A$664,11),"")</f>
        <v>11</v>
      </c>
      <c r="B13" s="6" t="str">
        <f t="shared" ca="1" si="0"/>
        <v>簡易宿所</v>
      </c>
      <c r="C13" s="2" t="str">
        <f ca="1">IF($A13="","",VLOOKUP(A13,'[1]DATA (2)'!$A$3:$E$664,4,FALSE))</f>
        <v>遊・民宿小さな旅の博物館</v>
      </c>
      <c r="D13" s="2" t="str">
        <f ca="1">IF($A13="","",VLOOKUP($A13,'[1]DATA (2)'!$A$3:$E$664,5,FALSE))</f>
        <v>銭函3-23-217</v>
      </c>
    </row>
    <row r="14" spans="1:4" ht="18" customHeight="1" x14ac:dyDescent="0.15">
      <c r="A14" s="2">
        <f ca="1">IFERROR(SMALL('[1]DATA (2)'!A$3:A$664,12),"")</f>
        <v>12</v>
      </c>
      <c r="B14" s="6" t="str">
        <f t="shared" ca="1" si="0"/>
        <v>簡易宿所</v>
      </c>
      <c r="C14" s="2" t="str">
        <f ca="1">IF($A14="","",VLOOKUP(A14,'[1]DATA (2)'!$A$3:$E$664,4,FALSE))</f>
        <v>ＨＺ　ＨＯＵＳＥ</v>
      </c>
      <c r="D14" s="2" t="str">
        <f ca="1">IF($A14="","",VLOOKUP($A14,'[1]DATA (2)'!$A$3:$E$664,5,FALSE))</f>
        <v>銭函3-183-5</v>
      </c>
    </row>
    <row r="15" spans="1:4" ht="18" customHeight="1" x14ac:dyDescent="0.15">
      <c r="A15" s="2">
        <f ca="1">IFERROR(SMALL('[1]DATA (2)'!A$3:A$664,13),"")</f>
        <v>13</v>
      </c>
      <c r="B15" s="6" t="str">
        <f t="shared" ca="1" si="0"/>
        <v>簡易宿所</v>
      </c>
      <c r="C15" s="2" t="str">
        <f ca="1">IF($A15="","",VLOOKUP(A15,'[1]DATA (2)'!$A$3:$E$664,4,FALSE))</f>
        <v>ＯＨＡＮＡ</v>
      </c>
      <c r="D15" s="2" t="str">
        <f ca="1">IF($A15="","",VLOOKUP($A15,'[1]DATA (2)'!$A$3:$E$664,5,FALSE))</f>
        <v>見晴町4-34</v>
      </c>
    </row>
    <row r="16" spans="1:4" ht="18" customHeight="1" x14ac:dyDescent="0.15">
      <c r="A16" s="2">
        <f ca="1">IFERROR(SMALL('[1]DATA (2)'!A$3:A$664,14),"")</f>
        <v>14</v>
      </c>
      <c r="B16" s="6" t="str">
        <f t="shared" ca="1" si="0"/>
        <v>簡易宿所</v>
      </c>
      <c r="C16" s="2" t="str">
        <f ca="1">IF($A16="","",VLOOKUP(A16,'[1]DATA (2)'!$A$3:$E$664,4,FALSE))</f>
        <v>Ｚ　ＨＯＵＳＥ</v>
      </c>
      <c r="D16" s="2" t="str">
        <f ca="1">IF($A16="","",VLOOKUP($A16,'[1]DATA (2)'!$A$3:$E$664,5,FALSE))</f>
        <v>見晴町14-8</v>
      </c>
    </row>
    <row r="17" spans="1:4" ht="18" customHeight="1" x14ac:dyDescent="0.15">
      <c r="A17" s="2">
        <f ca="1">IFERROR(SMALL('[1]DATA (2)'!A$3:A$664,15),"")</f>
        <v>15</v>
      </c>
      <c r="B17" s="6" t="str">
        <f t="shared" ca="1" si="0"/>
        <v>簡易宿所</v>
      </c>
      <c r="C17" s="2" t="str">
        <f ca="1">IF($A17="","",VLOOKUP(A17,'[1]DATA (2)'!$A$3:$E$664,4,FALSE))</f>
        <v>山郷</v>
      </c>
      <c r="D17" s="2" t="str">
        <f ca="1">IF($A17="","",VLOOKUP($A17,'[1]DATA (2)'!$A$3:$E$664,5,FALSE))</f>
        <v>春香町2-13</v>
      </c>
    </row>
    <row r="18" spans="1:4" ht="18" customHeight="1" x14ac:dyDescent="0.15">
      <c r="A18" s="2">
        <f ca="1">IFERROR(SMALL('[1]DATA (2)'!A$3:A$664,16),"")</f>
        <v>16</v>
      </c>
      <c r="B18" s="6" t="str">
        <f t="shared" ca="1" si="0"/>
        <v>簡易宿所</v>
      </c>
      <c r="C18" s="2" t="str">
        <f ca="1">IF($A18="","",VLOOKUP(A18,'[1]DATA (2)'!$A$3:$E$664,4,FALSE))</f>
        <v>山郷　宇　Ｖｉｌｌａ　ＳＯＲＡ</v>
      </c>
      <c r="D18" s="2" t="str">
        <f ca="1">IF($A18="","",VLOOKUP($A18,'[1]DATA (2)'!$A$3:$E$664,5,FALSE))</f>
        <v>春香町358-9</v>
      </c>
    </row>
    <row r="19" spans="1:4" ht="18" customHeight="1" x14ac:dyDescent="0.15">
      <c r="A19" s="2">
        <f ca="1">IFERROR(SMALL('[1]DATA (2)'!A$3:A$664,17),"")</f>
        <v>17</v>
      </c>
      <c r="B19" s="6" t="str">
        <f t="shared" ca="1" si="0"/>
        <v>簡易宿所</v>
      </c>
      <c r="C19" s="2" t="str">
        <f ca="1">IF($A19="","",VLOOKUP(A19,'[1]DATA (2)'!$A$3:$E$664,4,FALSE))</f>
        <v>山郷　地　Ｖｉｌｌａ　ＳＩＲ</v>
      </c>
      <c r="D19" s="2" t="str">
        <f ca="1">IF($A19="","",VLOOKUP($A19,'[1]DATA (2)'!$A$3:$E$664,5,FALSE))</f>
        <v>春香町358-9</v>
      </c>
    </row>
    <row r="20" spans="1:4" ht="18" customHeight="1" x14ac:dyDescent="0.15">
      <c r="A20" s="2">
        <f ca="1">IFERROR(SMALL('[1]DATA (2)'!A$3:A$664,18),"")</f>
        <v>18</v>
      </c>
      <c r="B20" s="6" t="str">
        <f t="shared" ca="1" si="0"/>
        <v>簡易宿所</v>
      </c>
      <c r="C20" s="2" t="str">
        <f ca="1">IF($A20="","",VLOOKUP(A20,'[1]DATA (2)'!$A$3:$E$664,4,FALSE))</f>
        <v>山郷　和　Ｖｉｌｌａ　ＮＡＧＯ</v>
      </c>
      <c r="D20" s="2" t="str">
        <f ca="1">IF($A20="","",VLOOKUP($A20,'[1]DATA (2)'!$A$3:$E$664,5,FALSE))</f>
        <v>春香町358-9</v>
      </c>
    </row>
    <row r="21" spans="1:4" ht="18" customHeight="1" x14ac:dyDescent="0.15">
      <c r="A21" s="2">
        <f ca="1">IFERROR(SMALL('[1]DATA (2)'!A$3:A$664,19),"")</f>
        <v>19</v>
      </c>
      <c r="B21" s="6" t="str">
        <f t="shared" ca="1" si="0"/>
        <v>簡易宿所</v>
      </c>
      <c r="C21" s="2" t="str">
        <f ca="1">IF($A21="","",VLOOKUP(A21,'[1]DATA (2)'!$A$3:$E$664,4,FALSE))</f>
        <v>Ｎａｔｕｒｅ　Ｈｏｕｓｅ　１</v>
      </c>
      <c r="D21" s="2" t="str">
        <f ca="1">IF($A21="","",VLOOKUP($A21,'[1]DATA (2)'!$A$3:$E$664,5,FALSE))</f>
        <v>春香町363-24</v>
      </c>
    </row>
    <row r="22" spans="1:4" ht="18" customHeight="1" x14ac:dyDescent="0.15">
      <c r="A22" s="2">
        <f ca="1">IFERROR(SMALL('[1]DATA (2)'!A$3:A$664,20),"")</f>
        <v>20</v>
      </c>
      <c r="B22" s="6" t="str">
        <f t="shared" ca="1" si="0"/>
        <v>簡易宿所</v>
      </c>
      <c r="C22" s="2" t="str">
        <f ca="1">IF($A22="","",VLOOKUP(A22,'[1]DATA (2)'!$A$3:$E$664,4,FALSE))</f>
        <v>ゲストハウスＫＡＫＡ</v>
      </c>
      <c r="D22" s="2" t="str">
        <f ca="1">IF($A22="","",VLOOKUP($A22,'[1]DATA (2)'!$A$3:$E$664,5,FALSE))</f>
        <v>春香町361-1</v>
      </c>
    </row>
    <row r="23" spans="1:4" ht="18" customHeight="1" x14ac:dyDescent="0.15">
      <c r="A23" s="2">
        <f ca="1">IFERROR(SMALL('[1]DATA (2)'!A$3:A$664,21),"")</f>
        <v>21</v>
      </c>
      <c r="B23" s="6" t="str">
        <f t="shared" ca="1" si="0"/>
        <v>簡易宿所</v>
      </c>
      <c r="C23" s="2" t="str">
        <f ca="1">IF($A23="","",VLOOKUP(A23,'[1]DATA (2)'!$A$3:$E$664,4,FALSE))</f>
        <v>Ｇｏｏｄ ｖｉｅｗ Ｈａｒｉｕｓｕ</v>
      </c>
      <c r="D23" s="2" t="str">
        <f ca="1">IF($A23="","",VLOOKUP($A23,'[1]DATA (2)'!$A$3:$E$664,5,FALSE))</f>
        <v>張碓町275</v>
      </c>
    </row>
    <row r="24" spans="1:4" ht="18" customHeight="1" x14ac:dyDescent="0.15">
      <c r="A24" s="2">
        <f ca="1">IFERROR(SMALL('[1]DATA (2)'!A$3:A$664,22),"")</f>
        <v>22</v>
      </c>
      <c r="B24" s="6" t="str">
        <f t="shared" ca="1" si="0"/>
        <v>簡易宿所</v>
      </c>
      <c r="C24" s="2" t="str">
        <f ca="1">IF($A24="","",VLOOKUP(A24,'[1]DATA (2)'!$A$3:$E$664,4,FALSE))</f>
        <v>ログビレッヂホテル張碓</v>
      </c>
      <c r="D24" s="2" t="str">
        <f ca="1">IF($A24="","",VLOOKUP($A24,'[1]DATA (2)'!$A$3:$E$664,5,FALSE))</f>
        <v>張碓町238-2</v>
      </c>
    </row>
    <row r="25" spans="1:4" ht="18" customHeight="1" x14ac:dyDescent="0.15">
      <c r="A25" s="2">
        <f ca="1">IFERROR(SMALL('[1]DATA (2)'!A$3:A$664,23),"")</f>
        <v>23</v>
      </c>
      <c r="B25" s="6" t="str">
        <f t="shared" ca="1" si="0"/>
        <v>簡易宿所</v>
      </c>
      <c r="C25" s="2" t="str">
        <f ca="1">IF($A25="","",VLOOKUP(A25,'[1]DATA (2)'!$A$3:$E$664,4,FALSE))</f>
        <v>Ｃｏｓｍｏｓ　Ｂｌａｎｃ</v>
      </c>
      <c r="D25" s="2" t="str">
        <f ca="1">IF($A25="","",VLOOKUP($A25,'[1]DATA (2)'!$A$3:$E$664,5,FALSE))</f>
        <v>朝里1-2-12</v>
      </c>
    </row>
    <row r="26" spans="1:4" ht="18" customHeight="1" x14ac:dyDescent="0.15">
      <c r="A26" s="2">
        <f ca="1">IFERROR(SMALL('[1]DATA (2)'!A$3:A$664,24),"")</f>
        <v>24</v>
      </c>
      <c r="B26" s="6" t="str">
        <f t="shared" ca="1" si="0"/>
        <v>簡易宿所</v>
      </c>
      <c r="C26" s="2" t="str">
        <f ca="1">IF($A26="","",VLOOKUP(A26,'[1]DATA (2)'!$A$3:$E$664,4,FALSE))</f>
        <v>Ｇｕｅｓｔ　Ｈｏｕｓｅ　ＫＯＯＫＡＩ</v>
      </c>
      <c r="D26" s="2" t="str">
        <f ca="1">IF($A26="","",VLOOKUP($A26,'[1]DATA (2)'!$A$3:$E$664,5,FALSE))</f>
        <v>朝里4-6-8</v>
      </c>
    </row>
    <row r="27" spans="1:4" ht="18" customHeight="1" x14ac:dyDescent="0.15">
      <c r="A27" s="2">
        <f ca="1">IFERROR(SMALL('[1]DATA (2)'!A$3:A$664,25),"")</f>
        <v>25</v>
      </c>
      <c r="B27" s="6" t="str">
        <f t="shared" ca="1" si="0"/>
        <v>簡易宿所</v>
      </c>
      <c r="C27" s="2" t="str">
        <f ca="1">IF($A27="","",VLOOKUP(A27,'[1]DATA (2)'!$A$3:$E$664,4,FALSE))</f>
        <v>フレンドホーム</v>
      </c>
      <c r="D27" s="2" t="str">
        <f ca="1">IF($A27="","",VLOOKUP($A27,'[1]DATA (2)'!$A$3:$E$664,5,FALSE))</f>
        <v>新光1-29-8</v>
      </c>
    </row>
    <row r="28" spans="1:4" ht="18" customHeight="1" x14ac:dyDescent="0.15">
      <c r="A28" s="2">
        <f ca="1">IFERROR(SMALL('[1]DATA (2)'!A$3:A$664,26),"")</f>
        <v>26</v>
      </c>
      <c r="B28" s="6" t="str">
        <f t="shared" ca="1" si="0"/>
        <v>簡易宿所</v>
      </c>
      <c r="C28" s="2" t="str">
        <f ca="1">IF($A28="","",VLOOKUP(A28,'[1]DATA (2)'!$A$3:$E$664,4,FALSE))</f>
        <v>小樽たび宿　琥珀</v>
      </c>
      <c r="D28" s="2" t="str">
        <f ca="1">IF($A28="","",VLOOKUP($A28,'[1]DATA (2)'!$A$3:$E$664,5,FALSE))</f>
        <v>新光3-33-18</v>
      </c>
    </row>
    <row r="29" spans="1:4" ht="18" customHeight="1" x14ac:dyDescent="0.15">
      <c r="A29" s="2">
        <f ca="1">IFERROR(SMALL('[1]DATA (2)'!A$3:A$664,27),"")</f>
        <v>27</v>
      </c>
      <c r="B29" s="6" t="str">
        <f t="shared" ca="1" si="0"/>
        <v>簡易宿所</v>
      </c>
      <c r="C29" s="2" t="str">
        <f ca="1">IF($A29="","",VLOOKUP(A29,'[1]DATA (2)'!$A$3:$E$664,4,FALSE))</f>
        <v>リバーサイドハウス</v>
      </c>
      <c r="D29" s="2" t="str">
        <f ca="1">IF($A29="","",VLOOKUP($A29,'[1]DATA (2)'!$A$3:$E$664,5,FALSE))</f>
        <v>新光5-4-19</v>
      </c>
    </row>
    <row r="30" spans="1:4" ht="18" customHeight="1" x14ac:dyDescent="0.15">
      <c r="A30" s="2">
        <f ca="1">IFERROR(SMALL('[1]DATA (2)'!A$3:A$664,28),"")</f>
        <v>28</v>
      </c>
      <c r="B30" s="6" t="str">
        <f t="shared" ca="1" si="0"/>
        <v>簡易宿所</v>
      </c>
      <c r="C30" s="2" t="str">
        <f ca="1">IF($A30="","",VLOOKUP(A30,'[1]DATA (2)'!$A$3:$E$664,4,FALSE))</f>
        <v>客舎朝里</v>
      </c>
      <c r="D30" s="2" t="str">
        <f ca="1">IF($A30="","",VLOOKUP($A30,'[1]DATA (2)'!$A$3:$E$664,5,FALSE))</f>
        <v>新光5-5-5</v>
      </c>
    </row>
    <row r="31" spans="1:4" ht="18" customHeight="1" x14ac:dyDescent="0.15">
      <c r="A31" s="2">
        <f ca="1">IFERROR(SMALL('[1]DATA (2)'!A$3:A$664,29),"")</f>
        <v>29</v>
      </c>
      <c r="B31" s="6" t="str">
        <f t="shared" ca="1" si="0"/>
        <v>簡易宿所</v>
      </c>
      <c r="C31" s="2" t="str">
        <f ca="1">IF($A31="","",VLOOKUP(A31,'[1]DATA (2)'!$A$3:$E$664,4,FALSE))</f>
        <v>ログペンションパインハウス</v>
      </c>
      <c r="D31" s="2" t="str">
        <f ca="1">IF($A31="","",VLOOKUP($A31,'[1]DATA (2)'!$A$3:$E$664,5,FALSE))</f>
        <v>新光5-40-5</v>
      </c>
    </row>
    <row r="32" spans="1:4" ht="18" customHeight="1" x14ac:dyDescent="0.15">
      <c r="A32" s="2">
        <f ca="1">IFERROR(SMALL('[1]DATA (2)'!A$3:A$664,30),"")</f>
        <v>30</v>
      </c>
      <c r="B32" s="6" t="str">
        <f t="shared" ca="1" si="0"/>
        <v>簡易宿所</v>
      </c>
      <c r="C32" s="2" t="str">
        <f ca="1">IF($A32="","",VLOOKUP(A32,'[1]DATA (2)'!$A$3:$E$664,4,FALSE))</f>
        <v>Ｎａｔｕｒｅ　Ｎｅｓｔ</v>
      </c>
      <c r="D32" s="2" t="str">
        <f ca="1">IF($A32="","",VLOOKUP($A32,'[1]DATA (2)'!$A$3:$E$664,5,FALSE))</f>
        <v>朝里川温泉1-227</v>
      </c>
    </row>
    <row r="33" spans="1:4" ht="18" customHeight="1" x14ac:dyDescent="0.15">
      <c r="A33" s="2">
        <f ca="1">IFERROR(SMALL('[1]DATA (2)'!A$3:A$664,31),"")</f>
        <v>31</v>
      </c>
      <c r="B33" s="6" t="str">
        <f t="shared" ca="1" si="0"/>
        <v>簡易宿所</v>
      </c>
      <c r="C33" s="2" t="str">
        <f ca="1">IF($A33="","",VLOOKUP(A33,'[1]DATA (2)'!$A$3:$E$664,4,FALSE))</f>
        <v>朝里川Lucky　Camp</v>
      </c>
      <c r="D33" s="2" t="str">
        <f ca="1">IF($A33="","",VLOOKUP($A33,'[1]DATA (2)'!$A$3:$E$664,5,FALSE))</f>
        <v>朝里川温泉1-381</v>
      </c>
    </row>
    <row r="34" spans="1:4" ht="18" customHeight="1" x14ac:dyDescent="0.15">
      <c r="A34" s="2">
        <f ca="1">IFERROR(SMALL('[1]DATA (2)'!A$3:A$664,32),"")</f>
        <v>32</v>
      </c>
      <c r="B34" s="6" t="str">
        <f t="shared" ca="1" si="0"/>
        <v>簡易宿所</v>
      </c>
      <c r="C34" s="2" t="str">
        <f ca="1">IF($A34="","",VLOOKUP(A34,'[1]DATA (2)'!$A$3:$E$664,4,FALSE))</f>
        <v>ロッヂ　ガルミッシュ</v>
      </c>
      <c r="D34" s="2" t="str">
        <f ca="1">IF($A34="","",VLOOKUP($A34,'[1]DATA (2)'!$A$3:$E$664,5,FALSE))</f>
        <v>朝里川温泉2-673</v>
      </c>
    </row>
    <row r="35" spans="1:4" ht="18" customHeight="1" x14ac:dyDescent="0.15">
      <c r="A35" s="2">
        <f ca="1">IFERROR(SMALL('[1]DATA (2)'!A$3:A$664,33),"")</f>
        <v>33</v>
      </c>
      <c r="B35" s="6" t="str">
        <f t="shared" ca="1" si="0"/>
        <v>簡易宿所</v>
      </c>
      <c r="C35" s="2" t="str">
        <f ca="1">IF($A35="","",VLOOKUP(A35,'[1]DATA (2)'!$A$3:$E$664,4,FALSE))</f>
        <v>貸別荘ウィンケル（一般棟）</v>
      </c>
      <c r="D35" s="2" t="str">
        <f ca="1">IF($A35="","",VLOOKUP($A35,'[1]DATA (2)'!$A$3:$E$664,5,FALSE))</f>
        <v>朝里川温泉2-686,687</v>
      </c>
    </row>
    <row r="36" spans="1:4" ht="18" customHeight="1" x14ac:dyDescent="0.15">
      <c r="A36" s="2">
        <f ca="1">IFERROR(SMALL('[1]DATA (2)'!A$3:A$664,34),"")</f>
        <v>34</v>
      </c>
      <c r="B36" s="6" t="str">
        <f t="shared" ca="1" si="0"/>
        <v>簡易宿所</v>
      </c>
      <c r="C36" s="2" t="str">
        <f ca="1">IF($A36="","",VLOOKUP(A36,'[1]DATA (2)'!$A$3:$E$664,4,FALSE))</f>
        <v>貸別荘ウィンケル（露天棟）</v>
      </c>
      <c r="D36" s="2" t="str">
        <f ca="1">IF($A36="","",VLOOKUP($A36,'[1]DATA (2)'!$A$3:$E$664,5,FALSE))</f>
        <v>朝里川温泉2-684</v>
      </c>
    </row>
    <row r="37" spans="1:4" ht="18" customHeight="1" x14ac:dyDescent="0.15">
      <c r="A37" s="2">
        <f ca="1">IFERROR(SMALL('[1]DATA (2)'!A$3:A$664,35),"")</f>
        <v>35</v>
      </c>
      <c r="B37" s="6" t="str">
        <f t="shared" ca="1" si="0"/>
        <v>簡易宿所</v>
      </c>
      <c r="C37" s="2" t="str">
        <f ca="1">IF($A37="","",VLOOKUP(A37,'[1]DATA (2)'!$A$3:$E$664,4,FALSE))</f>
        <v>ｇｌａｍｐａｒｋ　小樽はなえみ</v>
      </c>
      <c r="D37" s="2" t="str">
        <f ca="1">IF($A37="","",VLOOKUP($A37,'[1]DATA (2)'!$A$3:$E$664,5,FALSE))</f>
        <v>朝里川温泉2-686</v>
      </c>
    </row>
    <row r="38" spans="1:4" ht="18" customHeight="1" x14ac:dyDescent="0.15">
      <c r="A38" s="2">
        <f ca="1">IFERROR(SMALL('[1]DATA (2)'!A$3:A$664,36),"")</f>
        <v>36</v>
      </c>
      <c r="B38" s="6" t="str">
        <f t="shared" ca="1" si="0"/>
        <v>簡易宿所</v>
      </c>
      <c r="C38" s="2" t="str">
        <f ca="1">IF($A38="","",VLOOKUP(A38,'[1]DATA (2)'!$A$3:$E$664,4,FALSE))</f>
        <v>コテージ　はるにれ</v>
      </c>
      <c r="D38" s="2" t="str">
        <f ca="1">IF($A38="","",VLOOKUP($A38,'[1]DATA (2)'!$A$3:$E$664,5,FALSE))</f>
        <v>朝里川温泉2-686-26</v>
      </c>
    </row>
    <row r="39" spans="1:4" ht="18" customHeight="1" x14ac:dyDescent="0.15">
      <c r="A39" s="2">
        <f ca="1">IFERROR(SMALL('[1]DATA (2)'!A$3:A$664,37),"")</f>
        <v>37</v>
      </c>
      <c r="B39" s="6" t="str">
        <f t="shared" ca="1" si="0"/>
        <v>簡易宿所</v>
      </c>
      <c r="C39" s="2" t="str">
        <f ca="1">IF($A39="","",VLOOKUP(A39,'[1]DATA (2)'!$A$3:$E$664,4,FALSE))</f>
        <v>すし　オーベルジュ流雅</v>
      </c>
      <c r="D39" s="2" t="str">
        <f ca="1">IF($A39="","",VLOOKUP($A39,'[1]DATA (2)'!$A$3:$E$664,5,FALSE))</f>
        <v>朝里川温泉2-753-1-2</v>
      </c>
    </row>
    <row r="40" spans="1:4" ht="18" customHeight="1" x14ac:dyDescent="0.15">
      <c r="A40" s="2">
        <f ca="1">IFERROR(SMALL('[1]DATA (2)'!A$3:A$664,38),"")</f>
        <v>38</v>
      </c>
      <c r="B40" s="6" t="str">
        <f t="shared" ca="1" si="0"/>
        <v>簡易宿所</v>
      </c>
      <c r="C40" s="2" t="str">
        <f ca="1">IF($A40="","",VLOOKUP(A40,'[1]DATA (2)'!$A$3:$E$664,4,FALSE))</f>
        <v>八福の宿</v>
      </c>
      <c r="D40" s="2" t="str">
        <f ca="1">IF($A40="","",VLOOKUP($A40,'[1]DATA (2)'!$A$3:$E$664,5,FALSE))</f>
        <v>桜2-5-28</v>
      </c>
    </row>
    <row r="41" spans="1:4" ht="18" customHeight="1" x14ac:dyDescent="0.15">
      <c r="A41" s="2">
        <f ca="1">IFERROR(SMALL('[1]DATA (2)'!A$3:A$664,39),"")</f>
        <v>39</v>
      </c>
      <c r="B41" s="6" t="str">
        <f t="shared" ca="1" si="0"/>
        <v>簡易宿所</v>
      </c>
      <c r="C41" s="2" t="str">
        <f ca="1">IF($A41="","",VLOOKUP(A41,'[1]DATA (2)'!$A$3:$E$664,4,FALSE))</f>
        <v>ポプラス</v>
      </c>
      <c r="D41" s="2" t="str">
        <f ca="1">IF($A41="","",VLOOKUP($A41,'[1]DATA (2)'!$A$3:$E$664,5,FALSE))</f>
        <v>桜2-9-7</v>
      </c>
    </row>
    <row r="42" spans="1:4" ht="18" customHeight="1" x14ac:dyDescent="0.15">
      <c r="A42" s="2">
        <f ca="1">IFERROR(SMALL('[1]DATA (2)'!A$3:A$664,40),"")</f>
        <v>40</v>
      </c>
      <c r="B42" s="6" t="str">
        <f t="shared" ca="1" si="0"/>
        <v>簡易宿所</v>
      </c>
      <c r="C42" s="2" t="str">
        <f ca="1">IF($A42="","",VLOOKUP(A42,'[1]DATA (2)'!$A$3:$E$664,4,FALSE))</f>
        <v>ポプラス</v>
      </c>
      <c r="D42" s="2" t="str">
        <f ca="1">IF($A42="","",VLOOKUP($A42,'[1]DATA (2)'!$A$3:$E$664,5,FALSE))</f>
        <v>桜2-11-33</v>
      </c>
    </row>
    <row r="43" spans="1:4" ht="18" customHeight="1" x14ac:dyDescent="0.15">
      <c r="A43" s="2">
        <f ca="1">IFERROR(SMALL('[1]DATA (2)'!A$3:A$664,41),"")</f>
        <v>41</v>
      </c>
      <c r="B43" s="6" t="str">
        <f t="shared" ca="1" si="0"/>
        <v>簡易宿所</v>
      </c>
      <c r="C43" s="2" t="str">
        <f ca="1">IF($A43="","",VLOOKUP(A43,'[1]DATA (2)'!$A$3:$E$664,4,FALSE))</f>
        <v>ＳＡＫＵＲＡ</v>
      </c>
      <c r="D43" s="2" t="str">
        <f ca="1">IF($A43="","",VLOOKUP($A43,'[1]DATA (2)'!$A$3:$E$664,5,FALSE))</f>
        <v>桜3-4-17</v>
      </c>
    </row>
    <row r="44" spans="1:4" ht="18" customHeight="1" x14ac:dyDescent="0.15">
      <c r="A44" s="2">
        <f ca="1">IFERROR(SMALL('[1]DATA (2)'!A$3:A$664,42),"")</f>
        <v>42</v>
      </c>
      <c r="B44" s="6" t="str">
        <f t="shared" ca="1" si="0"/>
        <v>簡易宿所</v>
      </c>
      <c r="C44" s="2" t="str">
        <f ca="1">IF($A44="","",VLOOKUP(A44,'[1]DATA (2)'!$A$3:$E$664,4,FALSE))</f>
        <v>ウイングベイ　キャンプガーデン　海と空</v>
      </c>
      <c r="D44" s="2" t="str">
        <f ca="1">IF($A44="","",VLOOKUP($A44,'[1]DATA (2)'!$A$3:$E$664,5,FALSE))</f>
        <v>築港11-2</v>
      </c>
    </row>
    <row r="45" spans="1:4" ht="18" customHeight="1" x14ac:dyDescent="0.15">
      <c r="A45" s="2">
        <f ca="1">IFERROR(SMALL('[1]DATA (2)'!A$3:A$664,43),"")</f>
        <v>43</v>
      </c>
      <c r="B45" s="6" t="str">
        <f t="shared" ca="1" si="0"/>
        <v>簡易宿所</v>
      </c>
      <c r="C45" s="2" t="str">
        <f ca="1">IF($A45="","",VLOOKUP(A45,'[1]DATA (2)'!$A$3:$E$664,4,FALSE))</f>
        <v>ＩＶＹ　Ｓｔａｙ　Ａｎｇｅｌ</v>
      </c>
      <c r="D45" s="2" t="str">
        <f ca="1">IF($A45="","",VLOOKUP($A45,'[1]DATA (2)'!$A$3:$E$664,5,FALSE))</f>
        <v>船浜町7-20</v>
      </c>
    </row>
    <row r="46" spans="1:4" ht="18" customHeight="1" x14ac:dyDescent="0.15">
      <c r="A46" s="2">
        <f ca="1">IFERROR(SMALL('[1]DATA (2)'!A$3:A$664,44),"")</f>
        <v>44</v>
      </c>
      <c r="B46" s="6" t="str">
        <f t="shared" ca="1" si="0"/>
        <v>簡易宿所</v>
      </c>
      <c r="C46" s="2" t="str">
        <f ca="1">IF($A46="","",VLOOKUP(A46,'[1]DATA (2)'!$A$3:$E$664,4,FALSE))</f>
        <v>小樽ヴラット　勝納４．６</v>
      </c>
      <c r="D46" s="2" t="str">
        <f ca="1">IF($A46="","",VLOOKUP($A46,'[1]DATA (2)'!$A$3:$E$664,5,FALSE))</f>
        <v>勝納町4-6</v>
      </c>
    </row>
    <row r="47" spans="1:4" ht="18" customHeight="1" x14ac:dyDescent="0.15">
      <c r="A47" s="2">
        <f ca="1">IFERROR(SMALL('[1]DATA (2)'!A$3:A$664,45),"")</f>
        <v>45</v>
      </c>
      <c r="B47" s="6" t="str">
        <f t="shared" ca="1" si="0"/>
        <v>簡易宿所</v>
      </c>
      <c r="C47" s="2" t="str">
        <f ca="1">IF($A47="","",VLOOKUP(A47,'[1]DATA (2)'!$A$3:$E$664,4,FALSE))</f>
        <v>「たるたる」</v>
      </c>
      <c r="D47" s="2" t="str">
        <f ca="1">IF($A47="","",VLOOKUP($A47,'[1]DATA (2)'!$A$3:$E$664,5,FALSE))</f>
        <v>奥沢1-16-8</v>
      </c>
    </row>
    <row r="48" spans="1:4" ht="18" customHeight="1" x14ac:dyDescent="0.15">
      <c r="A48" s="2">
        <f ca="1">IFERROR(SMALL('[1]DATA (2)'!A$3:A$664,46),"")</f>
        <v>46</v>
      </c>
      <c r="B48" s="6" t="str">
        <f t="shared" ca="1" si="0"/>
        <v>簡易宿所</v>
      </c>
      <c r="C48" s="2" t="str">
        <f ca="1">IF($A48="","",VLOOKUP(A48,'[1]DATA (2)'!$A$3:$E$664,4,FALSE))</f>
        <v>ホーム安田</v>
      </c>
      <c r="D48" s="2" t="str">
        <f ca="1">IF($A48="","",VLOOKUP($A48,'[1]DATA (2)'!$A$3:$E$664,5,FALSE))</f>
        <v>奥沢4-29-11</v>
      </c>
    </row>
    <row r="49" spans="1:4" ht="18" customHeight="1" x14ac:dyDescent="0.15">
      <c r="A49" s="2">
        <f ca="1">IFERROR(SMALL('[1]DATA (2)'!A$3:A$664,47),"")</f>
        <v>47</v>
      </c>
      <c r="B49" s="6" t="str">
        <f t="shared" ca="1" si="0"/>
        <v>簡易宿所</v>
      </c>
      <c r="C49" s="2" t="str">
        <f ca="1">IF($A49="","",VLOOKUP(A49,'[1]DATA (2)'!$A$3:$E$664,4,FALSE))</f>
        <v>楽HOME</v>
      </c>
      <c r="D49" s="2" t="str">
        <f ca="1">IF($A49="","",VLOOKUP($A49,'[1]DATA (2)'!$A$3:$E$664,5,FALSE))</f>
        <v>住吉町3-5</v>
      </c>
    </row>
    <row r="50" spans="1:4" ht="18" customHeight="1" x14ac:dyDescent="0.15">
      <c r="A50" s="2">
        <f ca="1">IFERROR(SMALL('[1]DATA (2)'!A$3:A$664,48),"")</f>
        <v>48</v>
      </c>
      <c r="B50" s="6" t="str">
        <f t="shared" ca="1" si="0"/>
        <v>簡易宿所</v>
      </c>
      <c r="C50" s="2" t="str">
        <f ca="1">IF($A50="","",VLOOKUP(A50,'[1]DATA (2)'!$A$3:$E$664,4,FALSE))</f>
        <v>Stone　Lodge　小樽</v>
      </c>
      <c r="D50" s="2" t="str">
        <f ca="1">IF($A50="","",VLOOKUP($A50,'[1]DATA (2)'!$A$3:$E$664,5,FALSE))</f>
        <v>住吉町4-4</v>
      </c>
    </row>
    <row r="51" spans="1:4" ht="18" customHeight="1" x14ac:dyDescent="0.15">
      <c r="A51" s="2">
        <f ca="1">IFERROR(SMALL('[1]DATA (2)'!A$3:A$664,49),"")</f>
        <v>49</v>
      </c>
      <c r="B51" s="6" t="str">
        <f t="shared" ca="1" si="0"/>
        <v>簡易宿所</v>
      </c>
      <c r="C51" s="2" t="str">
        <f ca="1">IF($A51="","",VLOOKUP(A51,'[1]DATA (2)'!$A$3:$E$664,4,FALSE))</f>
        <v>D plus one doors</v>
      </c>
      <c r="D51" s="2" t="str">
        <f ca="1">IF($A51="","",VLOOKUP($A51,'[1]DATA (2)'!$A$3:$E$664,5,FALSE))</f>
        <v>住吉町4-12</v>
      </c>
    </row>
    <row r="52" spans="1:4" ht="18" customHeight="1" x14ac:dyDescent="0.15">
      <c r="A52" s="2">
        <f ca="1">IFERROR(SMALL('[1]DATA (2)'!A$3:A$664,50),"")</f>
        <v>50</v>
      </c>
      <c r="B52" s="6" t="str">
        <f t="shared" ca="1" si="0"/>
        <v>簡易宿所</v>
      </c>
      <c r="C52" s="2" t="str">
        <f ca="1">IF($A52="","",VLOOKUP(A52,'[1]DATA (2)'!$A$3:$E$664,4,FALSE))</f>
        <v>ＲＵＭＡＫＩＴＡ　ＯＴＡＲＵ</v>
      </c>
      <c r="D52" s="2" t="str">
        <f ca="1">IF($A52="","",VLOOKUP($A52,'[1]DATA (2)'!$A$3:$E$664,5,FALSE))</f>
        <v>住吉町11-13</v>
      </c>
    </row>
    <row r="53" spans="1:4" ht="18" customHeight="1" x14ac:dyDescent="0.15">
      <c r="A53" s="2">
        <f ca="1">IFERROR(SMALL('[1]DATA (2)'!A$3:A$664,51),"")</f>
        <v>51</v>
      </c>
      <c r="B53" s="6" t="str">
        <f t="shared" ca="1" si="0"/>
        <v>簡易宿所</v>
      </c>
      <c r="C53" s="2" t="str">
        <f ca="1">IF($A53="","",VLOOKUP(A53,'[1]DATA (2)'!$A$3:$E$664,4,FALSE))</f>
        <v>雪松屋</v>
      </c>
      <c r="D53" s="2" t="str">
        <f ca="1">IF($A53="","",VLOOKUP($A53,'[1]DATA (2)'!$A$3:$E$664,5,FALSE))</f>
        <v>松ヶ枝1-6-5</v>
      </c>
    </row>
    <row r="54" spans="1:4" ht="18" customHeight="1" x14ac:dyDescent="0.15">
      <c r="A54" s="2">
        <f ca="1">IFERROR(SMALL('[1]DATA (2)'!A$3:A$664,52),"")</f>
        <v>52</v>
      </c>
      <c r="B54" s="6" t="str">
        <f t="shared" ca="1" si="0"/>
        <v>簡易宿所</v>
      </c>
      <c r="C54" s="2" t="str">
        <f ca="1">IF($A54="","",VLOOKUP(A54,'[1]DATA (2)'!$A$3:$E$664,4,FALSE))</f>
        <v>Ｓｈｏ　ｉｎｎ（ショー　イン）</v>
      </c>
      <c r="D54" s="2" t="str">
        <f ca="1">IF($A54="","",VLOOKUP($A54,'[1]DATA (2)'!$A$3:$E$664,5,FALSE))</f>
        <v>松ヶ枝1-19-8</v>
      </c>
    </row>
    <row r="55" spans="1:4" ht="18" customHeight="1" x14ac:dyDescent="0.15">
      <c r="A55" s="2">
        <f ca="1">IFERROR(SMALL('[1]DATA (2)'!A$3:A$664,53),"")</f>
        <v>53</v>
      </c>
      <c r="B55" s="6" t="str">
        <f t="shared" ca="1" si="0"/>
        <v>簡易宿所</v>
      </c>
      <c r="C55" s="2" t="str">
        <f ca="1">IF($A55="","",VLOOKUP(A55,'[1]DATA (2)'!$A$3:$E$664,4,FALSE))</f>
        <v>天狗の隠れ家</v>
      </c>
      <c r="D55" s="2" t="str">
        <f ca="1">IF($A55="","",VLOOKUP($A55,'[1]DATA (2)'!$A$3:$E$664,5,FALSE))</f>
        <v>最上2-13-1</v>
      </c>
    </row>
    <row r="56" spans="1:4" ht="18" customHeight="1" x14ac:dyDescent="0.15">
      <c r="A56" s="2">
        <f ca="1">IFERROR(SMALL('[1]DATA (2)'!A$3:A$664,54),"")</f>
        <v>54</v>
      </c>
      <c r="B56" s="6" t="str">
        <f t="shared" ca="1" si="0"/>
        <v>簡易宿所</v>
      </c>
      <c r="C56" s="2" t="str">
        <f ca="1">IF($A56="","",VLOOKUP(A56,'[1]DATA (2)'!$A$3:$E$664,4,FALSE))</f>
        <v>小樽天狗山コテージ</v>
      </c>
      <c r="D56" s="2" t="str">
        <f ca="1">IF($A56="","",VLOOKUP($A56,'[1]DATA (2)'!$A$3:$E$664,5,FALSE))</f>
        <v>最上2-13-1</v>
      </c>
    </row>
    <row r="57" spans="1:4" ht="18" customHeight="1" x14ac:dyDescent="0.15">
      <c r="A57" s="2">
        <f ca="1">IFERROR(SMALL('[1]DATA (2)'!A$3:A$664,55),"")</f>
        <v>55</v>
      </c>
      <c r="B57" s="6" t="str">
        <f t="shared" ca="1" si="0"/>
        <v>簡易宿所</v>
      </c>
      <c r="C57" s="2" t="str">
        <f ca="1">IF($A57="","",VLOOKUP(A57,'[1]DATA (2)'!$A$3:$E$664,4,FALSE))</f>
        <v>小樽天狗山　本館</v>
      </c>
      <c r="D57" s="2" t="str">
        <f ca="1">IF($A57="","",VLOOKUP($A57,'[1]DATA (2)'!$A$3:$E$664,5,FALSE))</f>
        <v>最上2-16-22</v>
      </c>
    </row>
    <row r="58" spans="1:4" ht="18" customHeight="1" x14ac:dyDescent="0.15">
      <c r="A58" s="2">
        <f ca="1">IFERROR(SMALL('[1]DATA (2)'!A$3:A$664,56),"")</f>
        <v>56</v>
      </c>
      <c r="B58" s="6" t="str">
        <f t="shared" ca="1" si="0"/>
        <v>簡易宿所</v>
      </c>
      <c r="C58" s="2" t="str">
        <f ca="1">IF($A58="","",VLOOKUP(A58,'[1]DATA (2)'!$A$3:$E$664,4,FALSE))</f>
        <v>ＳＥＣＯＮＤ　ＨＯＵＳＥ　ＧＲＥＥＮ</v>
      </c>
      <c r="D58" s="2" t="str">
        <f ca="1">IF($A58="","",VLOOKUP($A58,'[1]DATA (2)'!$A$3:$E$664,5,FALSE))</f>
        <v>緑1-6-8</v>
      </c>
    </row>
    <row r="59" spans="1:4" ht="18" customHeight="1" x14ac:dyDescent="0.15">
      <c r="A59" s="2">
        <f ca="1">IFERROR(SMALL('[1]DATA (2)'!A$3:A$664,57),"")</f>
        <v>57</v>
      </c>
      <c r="B59" s="6" t="str">
        <f t="shared" ca="1" si="0"/>
        <v>簡易宿所</v>
      </c>
      <c r="C59" s="2" t="str">
        <f ca="1">IF($A59="","",VLOOKUP(A59,'[1]DATA (2)'!$A$3:$E$664,4,FALSE))</f>
        <v>ｅｍｉｎａ</v>
      </c>
      <c r="D59" s="2" t="str">
        <f ca="1">IF($A59="","",VLOOKUP($A59,'[1]DATA (2)'!$A$3:$E$664,5,FALSE))</f>
        <v>緑1-14-6</v>
      </c>
    </row>
    <row r="60" spans="1:4" ht="18" customHeight="1" x14ac:dyDescent="0.15">
      <c r="A60" s="2">
        <f ca="1">IFERROR(SMALL('[1]DATA (2)'!A$3:A$664,58),"")</f>
        <v>58</v>
      </c>
      <c r="B60" s="6" t="str">
        <f t="shared" ca="1" si="0"/>
        <v>簡易宿所</v>
      </c>
      <c r="C60" s="2" t="str">
        <f ca="1">IF($A60="","",VLOOKUP(A60,'[1]DATA (2)'!$A$3:$E$664,4,FALSE))</f>
        <v>SECOND HOUSE OTARU</v>
      </c>
      <c r="D60" s="2" t="str">
        <f ca="1">IF($A60="","",VLOOKUP($A60,'[1]DATA (2)'!$A$3:$E$664,5,FALSE))</f>
        <v>緑1-15-17</v>
      </c>
    </row>
    <row r="61" spans="1:4" ht="18" customHeight="1" x14ac:dyDescent="0.15">
      <c r="A61" s="2">
        <f ca="1">IFERROR(SMALL('[1]DATA (2)'!A$3:A$664,59),"")</f>
        <v>59</v>
      </c>
      <c r="B61" s="6" t="str">
        <f t="shared" ca="1" si="0"/>
        <v>簡易宿所</v>
      </c>
      <c r="C61" s="2" t="str">
        <f ca="1">IF($A61="","",VLOOKUP(A61,'[1]DATA (2)'!$A$3:$E$664,4,FALSE))</f>
        <v>ＳＥＣＯＮＤ　ＨＯＵＳＥ　ＷＩＮＴＥＲ</v>
      </c>
      <c r="D61" s="2" t="str">
        <f ca="1">IF($A61="","",VLOOKUP($A61,'[1]DATA (2)'!$A$3:$E$664,5,FALSE))</f>
        <v>緑1-18-26</v>
      </c>
    </row>
    <row r="62" spans="1:4" ht="18" customHeight="1" x14ac:dyDescent="0.15">
      <c r="A62" s="2">
        <f ca="1">IFERROR(SMALL('[1]DATA (2)'!A$3:A$664,60),"")</f>
        <v>60</v>
      </c>
      <c r="B62" s="6" t="str">
        <f t="shared" ca="1" si="0"/>
        <v>簡易宿所</v>
      </c>
      <c r="C62" s="2" t="str">
        <f ca="1">IF($A62="","",VLOOKUP(A62,'[1]DATA (2)'!$A$3:$E$664,4,FALSE))</f>
        <v>Ｈｏｓｔｅｌ　順風満帆</v>
      </c>
      <c r="D62" s="2" t="str">
        <f ca="1">IF($A62="","",VLOOKUP($A62,'[1]DATA (2)'!$A$3:$E$664,5,FALSE))</f>
        <v>緑1-21-21</v>
      </c>
    </row>
    <row r="63" spans="1:4" ht="18" customHeight="1" x14ac:dyDescent="0.15">
      <c r="A63" s="2">
        <f ca="1">IFERROR(SMALL('[1]DATA (2)'!A$3:A$664,61),"")</f>
        <v>61</v>
      </c>
      <c r="B63" s="6" t="str">
        <f t="shared" ca="1" si="0"/>
        <v>簡易宿所</v>
      </c>
      <c r="C63" s="2" t="str">
        <f ca="1">IF($A63="","",VLOOKUP(A63,'[1]DATA (2)'!$A$3:$E$664,4,FALSE))</f>
        <v>やどや　グリーンハウス</v>
      </c>
      <c r="D63" s="2" t="str">
        <f ca="1">IF($A63="","",VLOOKUP($A63,'[1]DATA (2)'!$A$3:$E$664,5,FALSE))</f>
        <v>緑1-22-27</v>
      </c>
    </row>
    <row r="64" spans="1:4" ht="18" customHeight="1" x14ac:dyDescent="0.15">
      <c r="A64" s="2">
        <f ca="1">IFERROR(SMALL('[1]DATA (2)'!A$3:A$664,62),"")</f>
        <v>62</v>
      </c>
      <c r="B64" s="6" t="str">
        <f t="shared" ca="1" si="0"/>
        <v>簡易宿所</v>
      </c>
      <c r="C64" s="2" t="str">
        <f ca="1">IF($A64="","",VLOOKUP(A64,'[1]DATA (2)'!$A$3:$E$664,4,FALSE))</f>
        <v>ｅｍｉｎａ</v>
      </c>
      <c r="D64" s="2" t="str">
        <f ca="1">IF($A64="","",VLOOKUP($A64,'[1]DATA (2)'!$A$3:$E$664,5,FALSE))</f>
        <v>緑2-15-17</v>
      </c>
    </row>
    <row r="65" spans="1:4" ht="18" customHeight="1" x14ac:dyDescent="0.15">
      <c r="A65" s="2">
        <f ca="1">IFERROR(SMALL('[1]DATA (2)'!A$3:A$664,63),"")</f>
        <v>63</v>
      </c>
      <c r="B65" s="6" t="str">
        <f t="shared" ca="1" si="0"/>
        <v>簡易宿所</v>
      </c>
      <c r="C65" s="2" t="str">
        <f ca="1">IF($A65="","",VLOOKUP(A65,'[1]DATA (2)'!$A$3:$E$664,4,FALSE))</f>
        <v>小樽ゲストハウス</v>
      </c>
      <c r="D65" s="2" t="str">
        <f ca="1">IF($A65="","",VLOOKUP($A65,'[1]DATA (2)'!$A$3:$E$664,5,FALSE))</f>
        <v>緑3-9-5</v>
      </c>
    </row>
    <row r="66" spans="1:4" ht="18" customHeight="1" x14ac:dyDescent="0.15">
      <c r="A66" s="2">
        <f ca="1">IFERROR(SMALL('[1]DATA (2)'!A$3:A$664,64),"")</f>
        <v>64</v>
      </c>
      <c r="B66" s="6" t="str">
        <f t="shared" ca="1" si="0"/>
        <v>簡易宿所</v>
      </c>
      <c r="C66" s="2" t="str">
        <f ca="1">IF($A66="","",VLOOKUP(A66,'[1]DATA (2)'!$A$3:$E$664,4,FALSE))</f>
        <v>Ｖｉｌｌａ　Ｈａｌ</v>
      </c>
      <c r="D66" s="2" t="str">
        <f ca="1">IF($A66="","",VLOOKUP($A66,'[1]DATA (2)'!$A$3:$E$664,5,FALSE))</f>
        <v>住ノ江1-7-18</v>
      </c>
    </row>
    <row r="67" spans="1:4" ht="18" customHeight="1" x14ac:dyDescent="0.15">
      <c r="A67" s="2">
        <f ca="1">IFERROR(SMALL('[1]DATA (2)'!A$3:A$664,65),"")</f>
        <v>65</v>
      </c>
      <c r="B67" s="6" t="str">
        <f t="shared" ref="B67:B130" ca="1" si="1">IF($A67="","","簡易宿所")</f>
        <v>簡易宿所</v>
      </c>
      <c r="C67" s="2" t="str">
        <f ca="1">IF($A67="","",VLOOKUP(A67,'[1]DATA (2)'!$A$3:$E$664,4,FALSE))</f>
        <v>旅宿　サンシャインパーク</v>
      </c>
      <c r="D67" s="2" t="str">
        <f ca="1">IF($A67="","",VLOOKUP($A67,'[1]DATA (2)'!$A$3:$E$664,5,FALSE))</f>
        <v>若松1-6-8</v>
      </c>
    </row>
    <row r="68" spans="1:4" ht="18" customHeight="1" x14ac:dyDescent="0.15">
      <c r="A68" s="2">
        <f ca="1">IFERROR(SMALL('[1]DATA (2)'!A$3:A$664,66),"")</f>
        <v>66</v>
      </c>
      <c r="B68" s="6" t="str">
        <f t="shared" ca="1" si="1"/>
        <v>簡易宿所</v>
      </c>
      <c r="C68" s="2" t="str">
        <f ca="1">IF($A68="","",VLOOKUP(A68,'[1]DATA (2)'!$A$3:$E$664,4,FALSE))</f>
        <v>マリンクレスト</v>
      </c>
      <c r="D68" s="2" t="str">
        <f ca="1">IF($A68="","",VLOOKUP($A68,'[1]DATA (2)'!$A$3:$E$664,5,FALSE))</f>
        <v>若松1-6-8</v>
      </c>
    </row>
    <row r="69" spans="1:4" ht="18" customHeight="1" x14ac:dyDescent="0.15">
      <c r="A69" s="2">
        <f ca="1">IFERROR(SMALL('[1]DATA (2)'!A$3:A$664,67),"")</f>
        <v>67</v>
      </c>
      <c r="B69" s="6" t="str">
        <f t="shared" ca="1" si="1"/>
        <v>簡易宿所</v>
      </c>
      <c r="C69" s="2" t="str">
        <f ca="1">IF($A69="","",VLOOKUP(A69,'[1]DATA (2)'!$A$3:$E$664,4,FALSE))</f>
        <v>（旧）岡川薬局</v>
      </c>
      <c r="D69" s="2" t="str">
        <f ca="1">IF($A69="","",VLOOKUP($A69,'[1]DATA (2)'!$A$3:$E$664,5,FALSE))</f>
        <v>若松1-7-7</v>
      </c>
    </row>
    <row r="70" spans="1:4" ht="18" customHeight="1" x14ac:dyDescent="0.15">
      <c r="A70" s="2">
        <f ca="1">IFERROR(SMALL('[1]DATA (2)'!A$3:A$664,68),"")</f>
        <v>68</v>
      </c>
      <c r="B70" s="6" t="str">
        <f t="shared" ca="1" si="1"/>
        <v>簡易宿所</v>
      </c>
      <c r="C70" s="2" t="str">
        <f ca="1">IF($A70="","",VLOOKUP(A70,'[1]DATA (2)'!$A$3:$E$664,4,FALSE))</f>
        <v>Ｍｏｔｅｌ　ｉｎｎ　Ｍｉｎａｍｉ　Ｏｔａｒｕ</v>
      </c>
      <c r="D70" s="2" t="str">
        <f ca="1">IF($A70="","",VLOOKUP($A70,'[1]DATA (2)'!$A$3:$E$664,5,FALSE))</f>
        <v>若松2-8-10</v>
      </c>
    </row>
    <row r="71" spans="1:4" ht="18" customHeight="1" x14ac:dyDescent="0.15">
      <c r="A71" s="2">
        <f ca="1">IFERROR(SMALL('[1]DATA (2)'!A$3:A$664,69),"")</f>
        <v>69</v>
      </c>
      <c r="B71" s="6" t="str">
        <f t="shared" ca="1" si="1"/>
        <v>簡易宿所</v>
      </c>
      <c r="C71" s="2" t="str">
        <f ca="1">IF($A71="","",VLOOKUP(A71,'[1]DATA (2)'!$A$3:$E$664,4,FALSE))</f>
        <v>ステイズ小樽</v>
      </c>
      <c r="D71" s="2" t="str">
        <f ca="1">IF($A71="","",VLOOKUP($A71,'[1]DATA (2)'!$A$3:$E$664,5,FALSE))</f>
        <v>相生町1-9</v>
      </c>
    </row>
    <row r="72" spans="1:4" ht="18" customHeight="1" x14ac:dyDescent="0.15">
      <c r="A72" s="2">
        <f ca="1">IFERROR(SMALL('[1]DATA (2)'!A$3:A$664,70),"")</f>
        <v>70</v>
      </c>
      <c r="B72" s="6" t="str">
        <f t="shared" ca="1" si="1"/>
        <v>簡易宿所</v>
      </c>
      <c r="C72" s="2" t="str">
        <f ca="1">IF($A72="","",VLOOKUP(A72,'[1]DATA (2)'!$A$3:$E$664,4,FALSE))</f>
        <v>ハーバービュー外人坂</v>
      </c>
      <c r="D72" s="2" t="str">
        <f ca="1">IF($A72="","",VLOOKUP($A72,'[1]DATA (2)'!$A$3:$E$664,5,FALSE))</f>
        <v>相生町2-2</v>
      </c>
    </row>
    <row r="73" spans="1:4" ht="18" customHeight="1" x14ac:dyDescent="0.15">
      <c r="A73" s="2">
        <f ca="1">IFERROR(SMALL('[1]DATA (2)'!A$3:A$664,71),"")</f>
        <v>71</v>
      </c>
      <c r="B73" s="6" t="str">
        <f t="shared" ca="1" si="1"/>
        <v>簡易宿所</v>
      </c>
      <c r="C73" s="2" t="str">
        <f ca="1">IF($A73="","",VLOOKUP(A73,'[1]DATA (2)'!$A$3:$E$664,4,FALSE))</f>
        <v>Ｇｕｅｓｔ　Ｈｏｕｓｅ　Ａｓａｈｉ</v>
      </c>
      <c r="D73" s="2" t="str">
        <f ca="1">IF($A73="","",VLOOKUP($A73,'[1]DATA (2)'!$A$3:$E$664,5,FALSE))</f>
        <v>相生町2-15</v>
      </c>
    </row>
    <row r="74" spans="1:4" ht="18" customHeight="1" x14ac:dyDescent="0.15">
      <c r="A74" s="2">
        <f ca="1">IFERROR(SMALL('[1]DATA (2)'!A$3:A$664,72),"")</f>
        <v>72</v>
      </c>
      <c r="B74" s="6" t="str">
        <f t="shared" ca="1" si="1"/>
        <v>簡易宿所</v>
      </c>
      <c r="C74" s="2" t="str">
        <f ca="1">IF($A74="","",VLOOKUP(A74,'[1]DATA (2)'!$A$3:$E$664,4,FALSE))</f>
        <v>おたるないバックパッカーズホステル　杜の樹</v>
      </c>
      <c r="D74" s="2" t="str">
        <f ca="1">IF($A74="","",VLOOKUP($A74,'[1]DATA (2)'!$A$3:$E$664,5,FALSE))</f>
        <v>相生町4-15</v>
      </c>
    </row>
    <row r="75" spans="1:4" ht="18" customHeight="1" x14ac:dyDescent="0.15">
      <c r="A75" s="2">
        <f ca="1">IFERROR(SMALL('[1]DATA (2)'!A$3:A$664,73),"")</f>
        <v>73</v>
      </c>
      <c r="B75" s="6" t="str">
        <f t="shared" ca="1" si="1"/>
        <v>簡易宿所</v>
      </c>
      <c r="C75" s="2" t="str">
        <f ca="1">IF($A75="","",VLOOKUP(A75,'[1]DATA (2)'!$A$3:$E$664,4,FALSE))</f>
        <v>ＵＣＨＩ　Ｌｉｖｉｎｇ　Ｓｔａｙ　Ｏｔａｒｕ　Ｓｕｉｔｅｎｇｕ</v>
      </c>
      <c r="D75" s="2" t="str">
        <f ca="1">IF($A75="","",VLOOKUP($A75,'[1]DATA (2)'!$A$3:$E$664,5,FALSE))</f>
        <v>相生町4-40</v>
      </c>
    </row>
    <row r="76" spans="1:4" ht="18" customHeight="1" x14ac:dyDescent="0.15">
      <c r="A76" s="2">
        <f ca="1">IFERROR(SMALL('[1]DATA (2)'!A$3:A$664,74),"")</f>
        <v>74</v>
      </c>
      <c r="B76" s="6" t="str">
        <f t="shared" ca="1" si="1"/>
        <v>簡易宿所</v>
      </c>
      <c r="C76" s="2" t="str">
        <f ca="1">IF($A76="","",VLOOKUP(A76,'[1]DATA (2)'!$A$3:$E$664,4,FALSE))</f>
        <v>Ｇｕｅｓｔ　Ｈｏｕｓｅ　Ｒｉｎｇｏ</v>
      </c>
      <c r="D76" s="2" t="str">
        <f ca="1">IF($A76="","",VLOOKUP($A76,'[1]DATA (2)'!$A$3:$E$664,5,FALSE))</f>
        <v>相生町5-20</v>
      </c>
    </row>
    <row r="77" spans="1:4" ht="18" customHeight="1" x14ac:dyDescent="0.15">
      <c r="A77" s="2">
        <f ca="1">IFERROR(SMALL('[1]DATA (2)'!A$3:A$664,75),"")</f>
        <v>75</v>
      </c>
      <c r="B77" s="6" t="str">
        <f t="shared" ca="1" si="1"/>
        <v>簡易宿所</v>
      </c>
      <c r="C77" s="2" t="str">
        <f ca="1">IF($A77="","",VLOOKUP(A77,'[1]DATA (2)'!$A$3:$E$664,4,FALSE))</f>
        <v>サンガーデン</v>
      </c>
      <c r="D77" s="2" t="str">
        <f ca="1">IF($A77="","",VLOOKUP($A77,'[1]DATA (2)'!$A$3:$E$664,5,FALSE))</f>
        <v>相生町6-6</v>
      </c>
    </row>
    <row r="78" spans="1:4" ht="18" customHeight="1" x14ac:dyDescent="0.15">
      <c r="A78" s="2">
        <f ca="1">IFERROR(SMALL('[1]DATA (2)'!A$3:A$664,76),"")</f>
        <v>76</v>
      </c>
      <c r="B78" s="6" t="str">
        <f t="shared" ca="1" si="1"/>
        <v>簡易宿所</v>
      </c>
      <c r="C78" s="2" t="str">
        <f ca="1">IF($A78="","",VLOOKUP(A78,'[1]DATA (2)'!$A$3:$E$664,4,FALSE))</f>
        <v>ｓａｋｕｒａｙｕｋｉ</v>
      </c>
      <c r="D78" s="2" t="str">
        <f ca="1">IF($A78="","",VLOOKUP($A78,'[1]DATA (2)'!$A$3:$E$664,5,FALSE))</f>
        <v>相生町7-4</v>
      </c>
    </row>
    <row r="79" spans="1:4" ht="18" customHeight="1" x14ac:dyDescent="0.15">
      <c r="A79" s="2">
        <f ca="1">IFERROR(SMALL('[1]DATA (2)'!A$3:A$664,77),"")</f>
        <v>77</v>
      </c>
      <c r="B79" s="6" t="str">
        <f t="shared" ca="1" si="1"/>
        <v>簡易宿所</v>
      </c>
      <c r="C79" s="2" t="str">
        <f ca="1">IF($A79="","",VLOOKUP(A79,'[1]DATA (2)'!$A$3:$E$664,4,FALSE))</f>
        <v>Ａｉｏｉ　Ｙａｎｔｏ</v>
      </c>
      <c r="D79" s="2" t="str">
        <f ca="1">IF($A79="","",VLOOKUP($A79,'[1]DATA (2)'!$A$3:$E$664,5,FALSE))</f>
        <v>相生町7-15</v>
      </c>
    </row>
    <row r="80" spans="1:4" ht="18" customHeight="1" x14ac:dyDescent="0.15">
      <c r="A80" s="2">
        <f ca="1">IFERROR(SMALL('[1]DATA (2)'!A$3:A$664,78),"")</f>
        <v>78</v>
      </c>
      <c r="B80" s="6" t="str">
        <f t="shared" ca="1" si="1"/>
        <v>簡易宿所</v>
      </c>
      <c r="C80" s="2" t="str">
        <f ca="1">IF($A80="","",VLOOKUP(A80,'[1]DATA (2)'!$A$3:$E$664,4,FALSE))</f>
        <v>BEEHIVE　AIOI</v>
      </c>
      <c r="D80" s="2" t="str">
        <f ca="1">IF($A80="","",VLOOKUP($A80,'[1]DATA (2)'!$A$3:$E$664,5,FALSE))</f>
        <v>相生町7-15</v>
      </c>
    </row>
    <row r="81" spans="1:4" ht="18" customHeight="1" x14ac:dyDescent="0.15">
      <c r="A81" s="2">
        <f ca="1">IFERROR(SMALL('[1]DATA (2)'!A$3:A$664,79),"")</f>
        <v>79</v>
      </c>
      <c r="B81" s="6" t="str">
        <f t="shared" ca="1" si="1"/>
        <v>簡易宿所</v>
      </c>
      <c r="C81" s="2" t="str">
        <f ca="1">IF($A81="","",VLOOKUP(A81,'[1]DATA (2)'!$A$3:$E$664,4,FALSE))</f>
        <v>O'popo home 堺町店</v>
      </c>
      <c r="D81" s="2" t="str">
        <f ca="1">IF($A81="","",VLOOKUP($A81,'[1]DATA (2)'!$A$3:$E$664,5,FALSE))</f>
        <v>堺町1-17</v>
      </c>
    </row>
    <row r="82" spans="1:4" ht="18" customHeight="1" x14ac:dyDescent="0.15">
      <c r="A82" s="2">
        <f ca="1">IFERROR(SMALL('[1]DATA (2)'!A$3:A$664,80),"")</f>
        <v>80</v>
      </c>
      <c r="B82" s="6" t="str">
        <f t="shared" ca="1" si="1"/>
        <v>簡易宿所</v>
      </c>
      <c r="C82" s="2" t="str">
        <f ca="1">IF($A82="","",VLOOKUP(A82,'[1]DATA (2)'!$A$3:$E$664,4,FALSE))</f>
        <v>御宿　櫻井</v>
      </c>
      <c r="D82" s="2" t="str">
        <f ca="1">IF($A82="","",VLOOKUP($A82,'[1]DATA (2)'!$A$3:$E$664,5,FALSE))</f>
        <v>堺町2-12</v>
      </c>
    </row>
    <row r="83" spans="1:4" ht="18" customHeight="1" x14ac:dyDescent="0.15">
      <c r="A83" s="2">
        <f ca="1">IFERROR(SMALL('[1]DATA (2)'!A$3:A$664,81),"")</f>
        <v>81</v>
      </c>
      <c r="B83" s="6" t="str">
        <f t="shared" ca="1" si="1"/>
        <v>簡易宿所</v>
      </c>
      <c r="C83" s="2" t="str">
        <f ca="1">IF($A83="","",VLOOKUP(A83,'[1]DATA (2)'!$A$3:$E$664,4,FALSE))</f>
        <v>民宿　メルヘン</v>
      </c>
      <c r="D83" s="2" t="str">
        <f ca="1">IF($A83="","",VLOOKUP($A83,'[1]DATA (2)'!$A$3:$E$664,5,FALSE))</f>
        <v>入船1-2-6</v>
      </c>
    </row>
    <row r="84" spans="1:4" ht="18" customHeight="1" x14ac:dyDescent="0.15">
      <c r="A84" s="2">
        <f ca="1">IFERROR(SMALL('[1]DATA (2)'!A$3:A$664,82),"")</f>
        <v>82</v>
      </c>
      <c r="B84" s="6" t="str">
        <f t="shared" ca="1" si="1"/>
        <v>簡易宿所</v>
      </c>
      <c r="C84" s="2" t="str">
        <f ca="1">IF($A84="","",VLOOKUP(A84,'[1]DATA (2)'!$A$3:$E$664,4,FALSE))</f>
        <v>キャナルヴィラ小樽</v>
      </c>
      <c r="D84" s="2" t="str">
        <f ca="1">IF($A84="","",VLOOKUP($A84,'[1]DATA (2)'!$A$3:$E$664,5,FALSE))</f>
        <v>入船1-2-7</v>
      </c>
    </row>
    <row r="85" spans="1:4" ht="18" customHeight="1" x14ac:dyDescent="0.15">
      <c r="A85" s="2">
        <f ca="1">IFERROR(SMALL('[1]DATA (2)'!A$3:A$664,83),"")</f>
        <v>83</v>
      </c>
      <c r="B85" s="6" t="str">
        <f t="shared" ca="1" si="1"/>
        <v>簡易宿所</v>
      </c>
      <c r="C85" s="2" t="str">
        <f ca="1">IF($A85="","",VLOOKUP(A85,'[1]DATA (2)'!$A$3:$E$664,4,FALSE))</f>
        <v>ベイコート小樽オーシャンヒルズ２０２，１２０１，１２０２</v>
      </c>
      <c r="D85" s="2" t="str">
        <f ca="1">IF($A85="","",VLOOKUP($A85,'[1]DATA (2)'!$A$3:$E$664,5,FALSE))</f>
        <v>入船1-3-1</v>
      </c>
    </row>
    <row r="86" spans="1:4" ht="18" customHeight="1" x14ac:dyDescent="0.15">
      <c r="A86" s="2">
        <f ca="1">IFERROR(SMALL('[1]DATA (2)'!A$3:A$664,84),"")</f>
        <v>84</v>
      </c>
      <c r="B86" s="6" t="str">
        <f t="shared" ca="1" si="1"/>
        <v>簡易宿所</v>
      </c>
      <c r="C86" s="2" t="str">
        <f ca="1">IF($A86="","",VLOOKUP(A86,'[1]DATA (2)'!$A$3:$E$664,4,FALSE))</f>
        <v>蔵宿　末広</v>
      </c>
      <c r="D86" s="2" t="str">
        <f ca="1">IF($A86="","",VLOOKUP($A86,'[1]DATA (2)'!$A$3:$E$664,5,FALSE))</f>
        <v>入船1-3-10</v>
      </c>
    </row>
    <row r="87" spans="1:4" ht="18" customHeight="1" x14ac:dyDescent="0.15">
      <c r="A87" s="2">
        <f ca="1">IFERROR(SMALL('[1]DATA (2)'!A$3:A$664,85),"")</f>
        <v>85</v>
      </c>
      <c r="B87" s="6" t="str">
        <f t="shared" ca="1" si="1"/>
        <v>簡易宿所</v>
      </c>
      <c r="C87" s="2" t="str">
        <f ca="1">IF($A87="","",VLOOKUP(A87,'[1]DATA (2)'!$A$3:$E$664,4,FALSE))</f>
        <v>０２　Ｃａｐｓｕｌｅ　Ｈｏｕｓｅ　ＯＴＡＲＵ</v>
      </c>
      <c r="D87" s="2" t="str">
        <f ca="1">IF($A87="","",VLOOKUP($A87,'[1]DATA (2)'!$A$3:$E$664,5,FALSE))</f>
        <v>東雲町1-19</v>
      </c>
    </row>
    <row r="88" spans="1:4" ht="18" customHeight="1" x14ac:dyDescent="0.15">
      <c r="A88" s="2">
        <f ca="1">IFERROR(SMALL('[1]DATA (2)'!A$3:A$664,86),"")</f>
        <v>86</v>
      </c>
      <c r="B88" s="6" t="str">
        <f t="shared" ca="1" si="1"/>
        <v>簡易宿所</v>
      </c>
      <c r="C88" s="2" t="str">
        <f ca="1">IF($A88="","",VLOOKUP(A88,'[1]DATA (2)'!$A$3:$E$664,4,FALSE))</f>
        <v>清水民泊</v>
      </c>
      <c r="D88" s="2" t="str">
        <f ca="1">IF($A88="","",VLOOKUP($A88,'[1]DATA (2)'!$A$3:$E$664,5,FALSE))</f>
        <v>東雲町1-19</v>
      </c>
    </row>
    <row r="89" spans="1:4" ht="18" customHeight="1" x14ac:dyDescent="0.15">
      <c r="A89" s="2">
        <f ca="1">IFERROR(SMALL('[1]DATA (2)'!A$3:A$664,87),"")</f>
        <v>87</v>
      </c>
      <c r="B89" s="6" t="str">
        <f t="shared" ca="1" si="1"/>
        <v>簡易宿所</v>
      </c>
      <c r="C89" s="2" t="str">
        <f ca="1">IF($A89="","",VLOOKUP(A89,'[1]DATA (2)'!$A$3:$E$664,4,FALSE))</f>
        <v>ＡＭＳ東雲１０３</v>
      </c>
      <c r="D89" s="2" t="str">
        <f ca="1">IF($A89="","",VLOOKUP($A89,'[1]DATA (2)'!$A$3:$E$664,5,FALSE))</f>
        <v>東雲町1-19</v>
      </c>
    </row>
    <row r="90" spans="1:4" ht="18" customHeight="1" x14ac:dyDescent="0.15">
      <c r="A90" s="2">
        <f ca="1">IFERROR(SMALL('[1]DATA (2)'!A$3:A$664,88),"")</f>
        <v>88</v>
      </c>
      <c r="B90" s="6" t="str">
        <f t="shared" ca="1" si="1"/>
        <v>簡易宿所</v>
      </c>
      <c r="C90" s="2" t="str">
        <f ca="1">IF($A90="","",VLOOKUP(A90,'[1]DATA (2)'!$A$3:$E$664,4,FALSE))</f>
        <v>ＡＭＳ東雲６０５</v>
      </c>
      <c r="D90" s="2" t="str">
        <f ca="1">IF($A90="","",VLOOKUP($A90,'[1]DATA (2)'!$A$3:$E$664,5,FALSE))</f>
        <v>東雲町1</v>
      </c>
    </row>
    <row r="91" spans="1:4" ht="18" customHeight="1" x14ac:dyDescent="0.15">
      <c r="A91" s="2">
        <f ca="1">IFERROR(SMALL('[1]DATA (2)'!A$3:A$664,89),"")</f>
        <v>89</v>
      </c>
      <c r="B91" s="6" t="str">
        <f t="shared" ca="1" si="1"/>
        <v>簡易宿所</v>
      </c>
      <c r="C91" s="2" t="str">
        <f ca="1">IF($A91="","",VLOOKUP(A91,'[1]DATA (2)'!$A$3:$E$664,4,FALSE))</f>
        <v>ＡＭＳ東雲７０７</v>
      </c>
      <c r="D91" s="2" t="str">
        <f ca="1">IF($A91="","",VLOOKUP($A91,'[1]DATA (2)'!$A$3:$E$664,5,FALSE))</f>
        <v>東雲町1-19</v>
      </c>
    </row>
    <row r="92" spans="1:4" ht="18" customHeight="1" x14ac:dyDescent="0.15">
      <c r="A92" s="2">
        <f ca="1">IFERROR(SMALL('[1]DATA (2)'!A$3:A$664,90),"")</f>
        <v>90</v>
      </c>
      <c r="B92" s="6" t="str">
        <f t="shared" ca="1" si="1"/>
        <v>簡易宿所</v>
      </c>
      <c r="C92" s="2" t="str">
        <f ca="1">IF($A92="","",VLOOKUP(A92,'[1]DATA (2)'!$A$3:$E$664,4,FALSE))</f>
        <v>ＡＭＳ東雲９０５</v>
      </c>
      <c r="D92" s="2" t="str">
        <f ca="1">IF($A92="","",VLOOKUP($A92,'[1]DATA (2)'!$A$3:$E$664,5,FALSE))</f>
        <v>東雲町1-19</v>
      </c>
    </row>
    <row r="93" spans="1:4" ht="18" customHeight="1" x14ac:dyDescent="0.15">
      <c r="A93" s="2">
        <f ca="1">IFERROR(SMALL('[1]DATA (2)'!A$3:A$664,91),"")</f>
        <v>91</v>
      </c>
      <c r="B93" s="6" t="str">
        <f t="shared" ca="1" si="1"/>
        <v>簡易宿所</v>
      </c>
      <c r="C93" s="2" t="str">
        <f ca="1">IF($A93="","",VLOOKUP(A93,'[1]DATA (2)'!$A$3:$E$664,4,FALSE))</f>
        <v>ホテル小樽キャナルビューAMS東雲</v>
      </c>
      <c r="D93" s="2" t="str">
        <f ca="1">IF($A93="","",VLOOKUP($A93,'[1]DATA (2)'!$A$3:$E$664,5,FALSE))</f>
        <v>東雲町1</v>
      </c>
    </row>
    <row r="94" spans="1:4" ht="18" customHeight="1" x14ac:dyDescent="0.15">
      <c r="A94" s="2">
        <f ca="1">IFERROR(SMALL('[1]DATA (2)'!A$3:A$664,92),"")</f>
        <v>92</v>
      </c>
      <c r="B94" s="6" t="str">
        <f t="shared" ca="1" si="1"/>
        <v>簡易宿所</v>
      </c>
      <c r="C94" s="2" t="str">
        <f ca="1">IF($A94="","",VLOOKUP(A94,'[1]DATA (2)'!$A$3:$E$664,4,FALSE))</f>
        <v>ハーバービュー海宝楼</v>
      </c>
      <c r="D94" s="2" t="str">
        <f ca="1">IF($A94="","",VLOOKUP($A94,'[1]DATA (2)'!$A$3:$E$664,5,FALSE))</f>
        <v>東雲町1-19</v>
      </c>
    </row>
    <row r="95" spans="1:4" ht="18" customHeight="1" x14ac:dyDescent="0.15">
      <c r="A95" s="2">
        <f ca="1">IFERROR(SMALL('[1]DATA (2)'!A$3:A$664,93),"")</f>
        <v>93</v>
      </c>
      <c r="B95" s="6" t="str">
        <f t="shared" ca="1" si="1"/>
        <v>簡易宿所</v>
      </c>
      <c r="C95" s="2" t="str">
        <f ca="1">IF($A95="","",VLOOKUP(A95,'[1]DATA (2)'!$A$3:$E$664,4,FALSE))</f>
        <v>ＡＭＳ　ＫＡＩＨＯＵＲＯＵ ２０７ ５０６ ５０８</v>
      </c>
      <c r="D95" s="2" t="str">
        <f ca="1">IF($A95="","",VLOOKUP($A95,'[1]DATA (2)'!$A$3:$E$664,5,FALSE))</f>
        <v>東雲町1-19</v>
      </c>
    </row>
    <row r="96" spans="1:4" ht="18" customHeight="1" x14ac:dyDescent="0.15">
      <c r="A96" s="2">
        <f ca="1">IFERROR(SMALL('[1]DATA (2)'!A$3:A$664,94),"")</f>
        <v>94</v>
      </c>
      <c r="B96" s="6" t="str">
        <f t="shared" ca="1" si="1"/>
        <v>簡易宿所</v>
      </c>
      <c r="C96" s="2" t="str">
        <f ca="1">IF($A96="","",VLOOKUP(A96,'[1]DATA (2)'!$A$3:$E$664,4,FALSE))</f>
        <v>ＡＭＳ　ＫＡＩＨＯＵＲＯＵ３０７</v>
      </c>
      <c r="D96" s="2" t="str">
        <f ca="1">IF($A96="","",VLOOKUP($A96,'[1]DATA (2)'!$A$3:$E$664,5,FALSE))</f>
        <v>東雲町1-19</v>
      </c>
    </row>
    <row r="97" spans="1:4" ht="18" customHeight="1" x14ac:dyDescent="0.15">
      <c r="A97" s="2">
        <f ca="1">IFERROR(SMALL('[1]DATA (2)'!A$3:A$664,95),"")</f>
        <v>95</v>
      </c>
      <c r="B97" s="6" t="str">
        <f t="shared" ca="1" si="1"/>
        <v>簡易宿所</v>
      </c>
      <c r="C97" s="2" t="str">
        <f ca="1">IF($A97="","",VLOOKUP(A97,'[1]DATA (2)'!$A$3:$E$664,4,FALSE))</f>
        <v>ＡＭＳ　ＫＡＩＨＯＵＲＯＵ　４０１号室、４０７号室</v>
      </c>
      <c r="D97" s="2" t="str">
        <f ca="1">IF($A97="","",VLOOKUP($A97,'[1]DATA (2)'!$A$3:$E$664,5,FALSE))</f>
        <v>東雲町1</v>
      </c>
    </row>
    <row r="98" spans="1:4" ht="18" customHeight="1" x14ac:dyDescent="0.15">
      <c r="A98" s="2">
        <f ca="1">IFERROR(SMALL('[1]DATA (2)'!A$3:A$664,96),"")</f>
        <v>96</v>
      </c>
      <c r="B98" s="6" t="str">
        <f t="shared" ca="1" si="1"/>
        <v>簡易宿所</v>
      </c>
      <c r="C98" s="2" t="str">
        <f ca="1">IF($A98="","",VLOOKUP(A98,'[1]DATA (2)'!$A$3:$E$664,4,FALSE))</f>
        <v>ＡＭＳ　ＫＡＩＨＯＵＲＯＵ７０１</v>
      </c>
      <c r="D98" s="2" t="str">
        <f ca="1">IF($A98="","",VLOOKUP($A98,'[1]DATA (2)'!$A$3:$E$664,5,FALSE))</f>
        <v>東雲町1-19</v>
      </c>
    </row>
    <row r="99" spans="1:4" ht="18" customHeight="1" x14ac:dyDescent="0.15">
      <c r="A99" s="2">
        <f ca="1">IFERROR(SMALL('[1]DATA (2)'!A$3:A$664,97),"")</f>
        <v>97</v>
      </c>
      <c r="B99" s="6" t="str">
        <f t="shared" ca="1" si="1"/>
        <v>簡易宿所</v>
      </c>
      <c r="C99" s="2" t="str">
        <f ca="1">IF($A99="","",VLOOKUP(A99,'[1]DATA (2)'!$A$3:$E$664,4,FALSE))</f>
        <v>ホテル小樽キャナルビューAMS海宝樓</v>
      </c>
      <c r="D99" s="2" t="str">
        <f ca="1">IF($A99="","",VLOOKUP($A99,'[1]DATA (2)'!$A$3:$E$664,5,FALSE))</f>
        <v>東雲町1</v>
      </c>
    </row>
    <row r="100" spans="1:4" ht="18" customHeight="1" x14ac:dyDescent="0.15">
      <c r="A100" s="2">
        <f ca="1">IFERROR(SMALL('[1]DATA (2)'!A$3:A$664,98),"")</f>
        <v>98</v>
      </c>
      <c r="B100" s="6" t="str">
        <f t="shared" ca="1" si="1"/>
        <v>簡易宿所</v>
      </c>
      <c r="C100" s="2" t="str">
        <f ca="1">IF($A100="","",VLOOKUP(A100,'[1]DATA (2)'!$A$3:$E$664,4,FALSE))</f>
        <v>桔恭　ＫＩＫＹＯ</v>
      </c>
      <c r="D100" s="2" t="str">
        <f ca="1">IF($A100="","",VLOOKUP($A100,'[1]DATA (2)'!$A$3:$E$664,5,FALSE))</f>
        <v>東雲町2-2</v>
      </c>
    </row>
    <row r="101" spans="1:4" ht="18" customHeight="1" x14ac:dyDescent="0.15">
      <c r="A101" s="2">
        <f ca="1">IFERROR(SMALL('[1]DATA (2)'!A$3:A$664,99),"")</f>
        <v>99</v>
      </c>
      <c r="B101" s="6" t="str">
        <f t="shared" ca="1" si="1"/>
        <v>簡易宿所</v>
      </c>
      <c r="C101" s="2" t="str">
        <f ca="1">IF($A101="","",VLOOKUP(A101,'[1]DATA (2)'!$A$3:$E$664,4,FALSE))</f>
        <v>ＶＩＬＬＡキャナルビュー</v>
      </c>
      <c r="D101" s="2" t="str">
        <f ca="1">IF($A101="","",VLOOKUP($A101,'[1]DATA (2)'!$A$3:$E$664,5,FALSE))</f>
        <v>東雲町5-9</v>
      </c>
    </row>
    <row r="102" spans="1:4" ht="18" customHeight="1" x14ac:dyDescent="0.15">
      <c r="A102" s="2">
        <f ca="1">IFERROR(SMALL('[1]DATA (2)'!A$3:A$664,100),"")</f>
        <v>100</v>
      </c>
      <c r="B102" s="6" t="str">
        <f t="shared" ca="1" si="1"/>
        <v>簡易宿所</v>
      </c>
      <c r="C102" s="2" t="str">
        <f ca="1">IF($A102="","",VLOOKUP(A102,'[1]DATA (2)'!$A$3:$E$664,4,FALSE))</f>
        <v>BEEHIVE　SHINONOME</v>
      </c>
      <c r="D102" s="2" t="str">
        <f ca="1">IF($A102="","",VLOOKUP($A102,'[1]DATA (2)'!$A$3:$E$664,5,FALSE))</f>
        <v>東雲町6-2</v>
      </c>
    </row>
    <row r="103" spans="1:4" ht="18" customHeight="1" x14ac:dyDescent="0.15">
      <c r="A103" s="2">
        <f ca="1">IFERROR(SMALL('[1]DATA (2)'!A$3:A$664,101),"")</f>
        <v>101</v>
      </c>
      <c r="B103" s="6" t="str">
        <f t="shared" ca="1" si="1"/>
        <v>簡易宿所</v>
      </c>
      <c r="C103" s="2" t="str">
        <f ca="1">IF($A103="","",VLOOKUP(A103,'[1]DATA (2)'!$A$3:$E$664,4,FALSE))</f>
        <v>ホテル小樽キャナルビュー海宝樓アネックス</v>
      </c>
      <c r="D103" s="2" t="str">
        <f ca="1">IF($A103="","",VLOOKUP($A103,'[1]DATA (2)'!$A$3:$E$664,5,FALSE))</f>
        <v>東雲町6-20</v>
      </c>
    </row>
    <row r="104" spans="1:4" ht="18" customHeight="1" x14ac:dyDescent="0.15">
      <c r="A104" s="2">
        <f ca="1">IFERROR(SMALL('[1]DATA (2)'!A$3:A$664,102),"")</f>
        <v>102</v>
      </c>
      <c r="B104" s="6" t="str">
        <f t="shared" ca="1" si="1"/>
        <v>簡易宿所</v>
      </c>
      <c r="C104" s="2" t="str">
        <f ca="1">IF($A104="","",VLOOKUP(A104,'[1]DATA (2)'!$A$3:$E$664,4,FALSE))</f>
        <v>カナルビュー５０１，３０４</v>
      </c>
      <c r="D104" s="2" t="str">
        <f ca="1">IF($A104="","",VLOOKUP($A104,'[1]DATA (2)'!$A$3:$E$664,5,FALSE))</f>
        <v>東雲町6-20</v>
      </c>
    </row>
    <row r="105" spans="1:4" ht="18" customHeight="1" x14ac:dyDescent="0.15">
      <c r="A105" s="2">
        <f ca="1">IFERROR(SMALL('[1]DATA (2)'!A$3:A$664,103),"")</f>
        <v>103</v>
      </c>
      <c r="B105" s="6" t="str">
        <f t="shared" ca="1" si="1"/>
        <v>簡易宿所</v>
      </c>
      <c r="C105" s="2" t="str">
        <f ca="1">IF($A105="","",VLOOKUP(A105,'[1]DATA (2)'!$A$3:$E$664,4,FALSE))</f>
        <v>Ｃａｎａｌ　ｖｉｅｗ １０４，２０４</v>
      </c>
      <c r="D105" s="2" t="str">
        <f ca="1">IF($A105="","",VLOOKUP($A105,'[1]DATA (2)'!$A$3:$E$664,5,FALSE))</f>
        <v>東雲町6-20</v>
      </c>
    </row>
    <row r="106" spans="1:4" ht="18" customHeight="1" x14ac:dyDescent="0.15">
      <c r="A106" s="2">
        <f ca="1">IFERROR(SMALL('[1]DATA (2)'!A$3:A$664,104),"")</f>
        <v>104</v>
      </c>
      <c r="B106" s="6" t="str">
        <f t="shared" ca="1" si="1"/>
        <v>簡易宿所</v>
      </c>
      <c r="C106" s="2" t="str">
        <f ca="1">IF($A106="","",VLOOKUP(A106,'[1]DATA (2)'!$A$3:$E$664,4,FALSE))</f>
        <v>逸居　海音</v>
      </c>
      <c r="D106" s="2" t="str">
        <f ca="1">IF($A106="","",VLOOKUP($A106,'[1]DATA (2)'!$A$3:$E$664,5,FALSE))</f>
        <v>東雲町7-17</v>
      </c>
    </row>
    <row r="107" spans="1:4" ht="18" customHeight="1" x14ac:dyDescent="0.15">
      <c r="A107" s="2">
        <f ca="1">IFERROR(SMALL('[1]DATA (2)'!A$3:A$664,105),"")</f>
        <v>105</v>
      </c>
      <c r="B107" s="6" t="str">
        <f t="shared" ca="1" si="1"/>
        <v>簡易宿所</v>
      </c>
      <c r="C107" s="2" t="str">
        <f ca="1">IF($A107="","",VLOOKUP(A107,'[1]DATA (2)'!$A$3:$E$664,4,FALSE))</f>
        <v>蔵房　SOUBOU　OTARU</v>
      </c>
      <c r="D107" s="2" t="str">
        <f ca="1">IF($A107="","",VLOOKUP($A107,'[1]DATA (2)'!$A$3:$E$664,5,FALSE))</f>
        <v>東雲町9-15</v>
      </c>
    </row>
    <row r="108" spans="1:4" ht="18" customHeight="1" x14ac:dyDescent="0.15">
      <c r="A108" s="2">
        <f ca="1">IFERROR(SMALL('[1]DATA (2)'!A$3:A$664,106),"")</f>
        <v>106</v>
      </c>
      <c r="B108" s="6" t="str">
        <f t="shared" ca="1" si="1"/>
        <v>簡易宿所</v>
      </c>
      <c r="C108" s="2" t="str">
        <f ca="1">IF($A108="","",VLOOKUP(A108,'[1]DATA (2)'!$A$3:$E$664,4,FALSE))</f>
        <v>堺</v>
      </c>
      <c r="D108" s="2" t="str">
        <f ca="1">IF($A108="","",VLOOKUP($A108,'[1]DATA (2)'!$A$3:$E$664,5,FALSE))</f>
        <v>東雲町9-17</v>
      </c>
    </row>
    <row r="109" spans="1:4" ht="18" customHeight="1" x14ac:dyDescent="0.15">
      <c r="A109" s="2">
        <f ca="1">IFERROR(SMALL('[1]DATA (2)'!A$3:A$664,107),"")</f>
        <v>107</v>
      </c>
      <c r="B109" s="6" t="str">
        <f t="shared" ca="1" si="1"/>
        <v>簡易宿所</v>
      </c>
      <c r="C109" s="2" t="str">
        <f ca="1">IF($A109="","",VLOOKUP(A109,'[1]DATA (2)'!$A$3:$E$664,4,FALSE))</f>
        <v>グリーンハイム　水天宮下</v>
      </c>
      <c r="D109" s="2" t="str">
        <f ca="1">IF($A109="","",VLOOKUP($A109,'[1]DATA (2)'!$A$3:$E$664,5,FALSE))</f>
        <v>山田町5-3</v>
      </c>
    </row>
    <row r="110" spans="1:4" ht="18" customHeight="1" x14ac:dyDescent="0.15">
      <c r="A110" s="2">
        <f ca="1">IFERROR(SMALL('[1]DATA (2)'!A$3:A$664,108),"")</f>
        <v>108</v>
      </c>
      <c r="B110" s="6" t="str">
        <f t="shared" ca="1" si="1"/>
        <v>簡易宿所</v>
      </c>
      <c r="C110" s="2" t="str">
        <f ca="1">IF($A110="","",VLOOKUP(A110,'[1]DATA (2)'!$A$3:$E$664,4,FALSE))</f>
        <v>グリーンハイム　水天宮下</v>
      </c>
      <c r="D110" s="2" t="str">
        <f ca="1">IF($A110="","",VLOOKUP($A110,'[1]DATA (2)'!$A$3:$E$664,5,FALSE))</f>
        <v>山田町5-3</v>
      </c>
    </row>
    <row r="111" spans="1:4" ht="18" customHeight="1" x14ac:dyDescent="0.15">
      <c r="A111" s="2">
        <f ca="1">IFERROR(SMALL('[1]DATA (2)'!A$3:A$664,109),"")</f>
        <v>109</v>
      </c>
      <c r="B111" s="6" t="str">
        <f t="shared" ca="1" si="1"/>
        <v>簡易宿所</v>
      </c>
      <c r="C111" s="2" t="str">
        <f ca="1">IF($A111="","",VLOOKUP(A111,'[1]DATA (2)'!$A$3:$E$664,4,FALSE))</f>
        <v>魁陽亭　越治</v>
      </c>
      <c r="D111" s="2" t="str">
        <f ca="1">IF($A111="","",VLOOKUP($A111,'[1]DATA (2)'!$A$3:$E$664,5,FALSE))</f>
        <v>花園1-1-6</v>
      </c>
    </row>
    <row r="112" spans="1:4" ht="18" customHeight="1" x14ac:dyDescent="0.15">
      <c r="A112" s="2">
        <f ca="1">IFERROR(SMALL('[1]DATA (2)'!A$3:A$664,110),"")</f>
        <v>110</v>
      </c>
      <c r="B112" s="6" t="str">
        <f t="shared" ca="1" si="1"/>
        <v>簡易宿所</v>
      </c>
      <c r="C112" s="2" t="str">
        <f ca="1">IF($A112="","",VLOOKUP(A112,'[1]DATA (2)'!$A$3:$E$664,4,FALSE))</f>
        <v>Ｊ’ｓ　ＳＴＡＹ　ＯＴＡＲＵ Ⅰ</v>
      </c>
      <c r="D112" s="2" t="str">
        <f ca="1">IF($A112="","",VLOOKUP($A112,'[1]DATA (2)'!$A$3:$E$664,5,FALSE))</f>
        <v>花園1-6-8</v>
      </c>
    </row>
    <row r="113" spans="1:4" s="5" customFormat="1" ht="18" customHeight="1" x14ac:dyDescent="0.15">
      <c r="A113" s="2">
        <f ca="1">IFERROR(SMALL('[1]DATA (2)'!A$3:A$664,111),"")</f>
        <v>111</v>
      </c>
      <c r="B113" s="6" t="str">
        <f t="shared" ca="1" si="1"/>
        <v>簡易宿所</v>
      </c>
      <c r="C113" s="2" t="str">
        <f ca="1">IF($A113="","",VLOOKUP(A113,'[1]DATA (2)'!$A$3:$E$664,4,FALSE))</f>
        <v>Ｊ’ｓ　ＳＴＡＹ　ＯＴＡＲＵ Ⅱ</v>
      </c>
      <c r="D113" s="2" t="str">
        <f ca="1">IF($A113="","",VLOOKUP($A113,'[1]DATA (2)'!$A$3:$E$664,5,FALSE))</f>
        <v>花園1-6-8</v>
      </c>
    </row>
    <row r="114" spans="1:4" s="5" customFormat="1" ht="18" customHeight="1" x14ac:dyDescent="0.15">
      <c r="A114" s="2">
        <f ca="1">IFERROR(SMALL('[1]DATA (2)'!A$3:A$664,112),"")</f>
        <v>112</v>
      </c>
      <c r="B114" s="6" t="str">
        <f t="shared" ca="1" si="1"/>
        <v>簡易宿所</v>
      </c>
      <c r="C114" s="2" t="str">
        <f ca="1">IF($A114="","",VLOOKUP(A114,'[1]DATA (2)'!$A$3:$E$664,4,FALSE))</f>
        <v>The Apartment Hotels KOU</v>
      </c>
      <c r="D114" s="2" t="str">
        <f ca="1">IF($A114="","",VLOOKUP($A114,'[1]DATA (2)'!$A$3:$E$664,5,FALSE))</f>
        <v>花園1-8-9</v>
      </c>
    </row>
    <row r="115" spans="1:4" s="5" customFormat="1" ht="18" customHeight="1" x14ac:dyDescent="0.15">
      <c r="A115" s="2">
        <f ca="1">IFERROR(SMALL('[1]DATA (2)'!A$3:A$664,113),"")</f>
        <v>113</v>
      </c>
      <c r="B115" s="6" t="str">
        <f t="shared" ca="1" si="1"/>
        <v>簡易宿所</v>
      </c>
      <c r="C115" s="2" t="str">
        <f ca="1">IF($A115="","",VLOOKUP(A115,'[1]DATA (2)'!$A$3:$E$664,4,FALSE))</f>
        <v>民宿　一休</v>
      </c>
      <c r="D115" s="2" t="str">
        <f ca="1">IF($A115="","",VLOOKUP($A115,'[1]DATA (2)'!$A$3:$E$664,5,FALSE))</f>
        <v>花園1-9-23</v>
      </c>
    </row>
    <row r="116" spans="1:4" s="5" customFormat="1" ht="18" customHeight="1" x14ac:dyDescent="0.15">
      <c r="A116" s="2">
        <f ca="1">IFERROR(SMALL('[1]DATA (2)'!A$3:A$664,114),"")</f>
        <v>114</v>
      </c>
      <c r="B116" s="6" t="str">
        <f t="shared" ca="1" si="1"/>
        <v>簡易宿所</v>
      </c>
      <c r="C116" s="2" t="str">
        <f ca="1">IF($A116="","",VLOOKUP(A116,'[1]DATA (2)'!$A$3:$E$664,4,FALSE))</f>
        <v>Ｔｕｇ－Ｂ　Ｂａｒ＆Ｈｏｓｔｅｌ</v>
      </c>
      <c r="D116" s="2" t="str">
        <f ca="1">IF($A116="","",VLOOKUP($A116,'[1]DATA (2)'!$A$3:$E$664,5,FALSE))</f>
        <v>花園3-1-5</v>
      </c>
    </row>
    <row r="117" spans="1:4" s="5" customFormat="1" ht="18" customHeight="1" x14ac:dyDescent="0.15">
      <c r="A117" s="2">
        <f ca="1">IFERROR(SMALL('[1]DATA (2)'!A$3:A$664,115),"")</f>
        <v>115</v>
      </c>
      <c r="B117" s="6" t="str">
        <f t="shared" ca="1" si="1"/>
        <v>簡易宿所</v>
      </c>
      <c r="C117" s="2" t="str">
        <f ca="1">IF($A117="","",VLOOKUP(A117,'[1]DATA (2)'!$A$3:$E$664,4,FALSE))</f>
        <v>Ｌｉｔｔｌｅ　Ｂａｒｒｅｌ　Ｇｕｅｓｔ　Ｈｏｕｓｅ　＆　Ｃａｆｅ</v>
      </c>
      <c r="D117" s="2" t="str">
        <f ca="1">IF($A117="","",VLOOKUP($A117,'[1]DATA (2)'!$A$3:$E$664,5,FALSE))</f>
        <v>花園3-4-17</v>
      </c>
    </row>
    <row r="118" spans="1:4" s="5" customFormat="1" ht="18" customHeight="1" x14ac:dyDescent="0.15">
      <c r="A118" s="2">
        <f ca="1">IFERROR(SMALL('[1]DATA (2)'!A$3:A$664,116),"")</f>
        <v>116</v>
      </c>
      <c r="B118" s="6" t="str">
        <f t="shared" ca="1" si="1"/>
        <v>簡易宿所</v>
      </c>
      <c r="C118" s="2" t="str">
        <f ca="1">IF($A118="","",VLOOKUP(A118,'[1]DATA (2)'!$A$3:$E$664,4,FALSE))</f>
        <v>小樽屋</v>
      </c>
      <c r="D118" s="2" t="str">
        <f ca="1">IF($A118="","",VLOOKUP($A118,'[1]DATA (2)'!$A$3:$E$664,5,FALSE))</f>
        <v>花園3-4-21</v>
      </c>
    </row>
    <row r="119" spans="1:4" s="5" customFormat="1" ht="18" customHeight="1" x14ac:dyDescent="0.15">
      <c r="A119" s="2">
        <f ca="1">IFERROR(SMALL('[1]DATA (2)'!A$3:A$664,117),"")</f>
        <v>117</v>
      </c>
      <c r="B119" s="6" t="str">
        <f t="shared" ca="1" si="1"/>
        <v>簡易宿所</v>
      </c>
      <c r="C119" s="2" t="str">
        <f ca="1">IF($A119="","",VLOOKUP(A119,'[1]DATA (2)'!$A$3:$E$664,4,FALSE))</f>
        <v>Enjoy Otaru City</v>
      </c>
      <c r="D119" s="2" t="str">
        <f ca="1">IF($A119="","",VLOOKUP($A119,'[1]DATA (2)'!$A$3:$E$664,5,FALSE))</f>
        <v>花園3-9-7</v>
      </c>
    </row>
    <row r="120" spans="1:4" ht="18" customHeight="1" x14ac:dyDescent="0.15">
      <c r="A120" s="2">
        <f ca="1">IFERROR(SMALL('[1]DATA (2)'!A$3:A$664,118),"")</f>
        <v>118</v>
      </c>
      <c r="B120" s="6" t="str">
        <f t="shared" ca="1" si="1"/>
        <v>簡易宿所</v>
      </c>
      <c r="C120" s="2" t="str">
        <f ca="1">IF($A120="","",VLOOKUP(A120,'[1]DATA (2)'!$A$3:$E$664,4,FALSE))</f>
        <v>ｍｅｎｏｗ</v>
      </c>
      <c r="D120" s="2" t="str">
        <f ca="1">IF($A120="","",VLOOKUP($A120,'[1]DATA (2)'!$A$3:$E$664,5,FALSE))</f>
        <v>花園3-9-12</v>
      </c>
    </row>
    <row r="121" spans="1:4" ht="18" customHeight="1" x14ac:dyDescent="0.15">
      <c r="A121" s="2">
        <f ca="1">IFERROR(SMALL('[1]DATA (2)'!A$3:A$664,119),"")</f>
        <v>119</v>
      </c>
      <c r="B121" s="6" t="str">
        <f t="shared" ca="1" si="1"/>
        <v>簡易宿所</v>
      </c>
      <c r="C121" s="2" t="str">
        <f ca="1">IF($A121="","",VLOOKUP(A121,'[1]DATA (2)'!$A$3:$E$664,4,FALSE))</f>
        <v>Ｏｔａｒｕ　Ｇａｒｄｅｎ　Ｓｔａｙ</v>
      </c>
      <c r="D121" s="2" t="str">
        <f ca="1">IF($A121="","",VLOOKUP($A121,'[1]DATA (2)'!$A$3:$E$664,5,FALSE))</f>
        <v>花園3-9-14</v>
      </c>
    </row>
    <row r="122" spans="1:4" ht="18" customHeight="1" x14ac:dyDescent="0.15">
      <c r="A122" s="2">
        <f ca="1">IFERROR(SMALL('[1]DATA (2)'!A$3:A$664,120),"")</f>
        <v>120</v>
      </c>
      <c r="B122" s="8" t="str">
        <f t="shared" ca="1" si="1"/>
        <v>簡易宿所</v>
      </c>
      <c r="C122" s="2" t="str">
        <f ca="1">IF($A122="","",VLOOKUP(A122,'[1]DATA (2)'!$A$3:$E$664,4,FALSE))</f>
        <v>Ｕ５Ｒ</v>
      </c>
      <c r="D122" s="2" t="str">
        <f ca="1">IF($A122="","",VLOOKUP($A122,'[1]DATA (2)'!$A$3:$E$664,5,FALSE))</f>
        <v>花園3-11-9</v>
      </c>
    </row>
    <row r="123" spans="1:4" ht="18" customHeight="1" x14ac:dyDescent="0.15">
      <c r="A123" s="2">
        <f ca="1">IFERROR(SMALL('[1]DATA (2)'!A$3:A$664,121),"")</f>
        <v>121</v>
      </c>
      <c r="B123" s="8" t="str">
        <f t="shared" ca="1" si="1"/>
        <v>簡易宿所</v>
      </c>
      <c r="C123" s="2" t="str">
        <f ca="1">IF($A123="","",VLOOKUP(A123,'[1]DATA (2)'!$A$3:$E$664,4,FALSE))</f>
        <v>クールレジデンス小樽</v>
      </c>
      <c r="D123" s="2" t="str">
        <f ca="1">IF($A123="","",VLOOKUP($A123,'[1]DATA (2)'!$A$3:$E$664,5,FALSE))</f>
        <v>花園3-24-19</v>
      </c>
    </row>
    <row r="124" spans="1:4" ht="18" customHeight="1" x14ac:dyDescent="0.15">
      <c r="A124" s="2">
        <f ca="1">IFERROR(SMALL('[1]DATA (2)'!A$3:A$664,122),"")</f>
        <v>122</v>
      </c>
      <c r="B124" s="8" t="str">
        <f t="shared" ca="1" si="1"/>
        <v>簡易宿所</v>
      </c>
      <c r="C124" s="2" t="str">
        <f ca="1">IF($A124="","",VLOOKUP(A124,'[1]DATA (2)'!$A$3:$E$664,4,FALSE))</f>
        <v>クールイン小樽</v>
      </c>
      <c r="D124" s="2" t="str">
        <f ca="1">IF($A124="","",VLOOKUP($A124,'[1]DATA (2)'!$A$3:$E$664,5,FALSE))</f>
        <v>花園4-7-1</v>
      </c>
    </row>
    <row r="125" spans="1:4" ht="18" customHeight="1" x14ac:dyDescent="0.15">
      <c r="A125" s="2">
        <f ca="1">IFERROR(SMALL('[1]DATA (2)'!A$3:A$664,123),"")</f>
        <v>123</v>
      </c>
      <c r="B125" s="8" t="str">
        <f t="shared" ca="1" si="1"/>
        <v>簡易宿所</v>
      </c>
      <c r="C125" s="2" t="str">
        <f ca="1">IF($A125="","",VLOOKUP(A125,'[1]DATA (2)'!$A$3:$E$664,4,FALSE))</f>
        <v>ゲストハウス小樽　和の風</v>
      </c>
      <c r="D125" s="2" t="str">
        <f ca="1">IF($A125="","",VLOOKUP($A125,'[1]DATA (2)'!$A$3:$E$664,5,FALSE))</f>
        <v>花園4-14-15</v>
      </c>
    </row>
    <row r="126" spans="1:4" ht="18" customHeight="1" x14ac:dyDescent="0.15">
      <c r="A126" s="2">
        <f ca="1">IFERROR(SMALL('[1]DATA (2)'!A$3:A$664,124),"")</f>
        <v>124</v>
      </c>
      <c r="B126" s="8" t="str">
        <f t="shared" ca="1" si="1"/>
        <v>簡易宿所</v>
      </c>
      <c r="C126" s="2" t="str">
        <f ca="1">IF($A126="","",VLOOKUP(A126,'[1]DATA (2)'!$A$3:$E$664,4,FALSE))</f>
        <v xml:space="preserve">SECOND HOUSE OTARU GARDEN </v>
      </c>
      <c r="D126" s="2" t="str">
        <f ca="1">IF($A126="","",VLOOKUP($A126,'[1]DATA (2)'!$A$3:$E$664,5,FALSE))</f>
        <v>花園4-18-14</v>
      </c>
    </row>
    <row r="127" spans="1:4" ht="18" customHeight="1" x14ac:dyDescent="0.15">
      <c r="A127" s="2">
        <f ca="1">IFERROR(SMALL('[1]DATA (2)'!A$3:A$664,125),"")</f>
        <v>125</v>
      </c>
      <c r="B127" s="8" t="str">
        <f t="shared" ca="1" si="1"/>
        <v>簡易宿所</v>
      </c>
      <c r="C127" s="2" t="str">
        <f ca="1">IF($A127="","",VLOOKUP(A127,'[1]DATA (2)'!$A$3:$E$664,4,FALSE))</f>
        <v>Ｏｔａｒｕ ＹａＤｏ（オタル　ヤド）</v>
      </c>
      <c r="D127" s="2" t="str">
        <f ca="1">IF($A127="","",VLOOKUP($A127,'[1]DATA (2)'!$A$3:$E$664,5,FALSE))</f>
        <v>稲穂1-3-10</v>
      </c>
    </row>
    <row r="128" spans="1:4" ht="18" customHeight="1" x14ac:dyDescent="0.15">
      <c r="A128" s="2">
        <f ca="1">IFERROR(SMALL('[1]DATA (2)'!A$3:A$664,126),"")</f>
        <v>126</v>
      </c>
      <c r="B128" s="8" t="str">
        <f t="shared" ca="1" si="1"/>
        <v>簡易宿所</v>
      </c>
      <c r="C128" s="2" t="str">
        <f ca="1">IF($A128="","",VLOOKUP(A128,'[1]DATA (2)'!$A$3:$E$664,4,FALSE))</f>
        <v>遼庵</v>
      </c>
      <c r="D128" s="2" t="str">
        <f ca="1">IF($A128="","",VLOOKUP($A128,'[1]DATA (2)'!$A$3:$E$664,5,FALSE))</f>
        <v>稲穂1-8-6</v>
      </c>
    </row>
    <row r="129" spans="1:4" ht="18" customHeight="1" x14ac:dyDescent="0.15">
      <c r="A129" s="2">
        <f ca="1">IFERROR(SMALL('[1]DATA (2)'!A$3:A$664,127),"")</f>
        <v>127</v>
      </c>
      <c r="B129" s="8" t="str">
        <f t="shared" ca="1" si="1"/>
        <v>簡易宿所</v>
      </c>
      <c r="C129" s="2" t="str">
        <f ca="1">IF($A129="","",VLOOKUP(A129,'[1]DATA (2)'!$A$3:$E$664,4,FALSE))</f>
        <v>魚眠荘</v>
      </c>
      <c r="D129" s="2" t="str">
        <f ca="1">IF($A129="","",VLOOKUP($A129,'[1]DATA (2)'!$A$3:$E$664,5,FALSE))</f>
        <v>稲穂2-3-5</v>
      </c>
    </row>
    <row r="130" spans="1:4" ht="18" customHeight="1" x14ac:dyDescent="0.15">
      <c r="A130" s="2">
        <f ca="1">IFERROR(SMALL('[1]DATA (2)'!A$3:A$664,128),"")</f>
        <v>128</v>
      </c>
      <c r="B130" s="8" t="str">
        <f t="shared" ca="1" si="1"/>
        <v>簡易宿所</v>
      </c>
      <c r="C130" s="2" t="str">
        <f ca="1">IF($A130="","",VLOOKUP(A130,'[1]DATA (2)'!$A$3:$E$664,4,FALSE))</f>
        <v>ＧＵＥＳＴＨＯＵＳＥ　ＹＡＤＯＫＡＲＩ　バミコ</v>
      </c>
      <c r="D130" s="2" t="str">
        <f ca="1">IF($A130="","",VLOOKUP($A130,'[1]DATA (2)'!$A$3:$E$664,5,FALSE))</f>
        <v>稲穂2-3-13</v>
      </c>
    </row>
    <row r="131" spans="1:4" ht="18" customHeight="1" x14ac:dyDescent="0.15">
      <c r="A131" s="2">
        <f ca="1">IFERROR(SMALL('[1]DATA (2)'!A$3:A$664,129),"")</f>
        <v>129</v>
      </c>
      <c r="B131" s="8" t="str">
        <f t="shared" ref="B131:B178" ca="1" si="2">IF($A131="","","簡易宿所")</f>
        <v>簡易宿所</v>
      </c>
      <c r="C131" s="2" t="str">
        <f ca="1">IF($A131="","",VLOOKUP(A131,'[1]DATA (2)'!$A$3:$E$664,4,FALSE))</f>
        <v>Ｇｕｅｓｔ　Ｈｏｕｓｅ　来夢</v>
      </c>
      <c r="D131" s="2" t="str">
        <f ca="1">IF($A131="","",VLOOKUP($A131,'[1]DATA (2)'!$A$3:$E$664,5,FALSE))</f>
        <v>稲穂3-1-9</v>
      </c>
    </row>
    <row r="132" spans="1:4" ht="18" customHeight="1" x14ac:dyDescent="0.15">
      <c r="A132" s="2">
        <f ca="1">IFERROR(SMALL('[1]DATA (2)'!A$3:A$664,130),"")</f>
        <v>130</v>
      </c>
      <c r="B132" s="8" t="str">
        <f t="shared" ca="1" si="2"/>
        <v>簡易宿所</v>
      </c>
      <c r="C132" s="2" t="str">
        <f ca="1">IF($A132="","",VLOOKUP(A132,'[1]DATA (2)'!$A$3:$E$664,4,FALSE))</f>
        <v>ＯＴＡＲＵ　ＮＵＰＵＲＩ　ＨＯＳＴＥＬ</v>
      </c>
      <c r="D132" s="2" t="str">
        <f ca="1">IF($A132="","",VLOOKUP($A132,'[1]DATA (2)'!$A$3:$E$664,5,FALSE))</f>
        <v>稲穂3-7-14</v>
      </c>
    </row>
    <row r="133" spans="1:4" ht="18" customHeight="1" x14ac:dyDescent="0.15">
      <c r="A133" s="2">
        <f ca="1">IFERROR(SMALL('[1]DATA (2)'!A$3:A$664,131),"")</f>
        <v>131</v>
      </c>
      <c r="B133" s="8" t="str">
        <f t="shared" ca="1" si="2"/>
        <v>簡易宿所</v>
      </c>
      <c r="C133" s="2" t="str">
        <f ca="1">IF($A133="","",VLOOKUP(A133,'[1]DATA (2)'!$A$3:$E$664,4,FALSE))</f>
        <v>モナークホテル</v>
      </c>
      <c r="D133" s="2" t="str">
        <f ca="1">IF($A133="","",VLOOKUP($A133,'[1]DATA (2)'!$A$3:$E$664,5,FALSE))</f>
        <v>稲穂3-10-18</v>
      </c>
    </row>
    <row r="134" spans="1:4" ht="18" customHeight="1" x14ac:dyDescent="0.15">
      <c r="A134" s="2">
        <f ca="1">IFERROR(SMALL('[1]DATA (2)'!A$3:A$664,132),"")</f>
        <v>132</v>
      </c>
      <c r="B134" s="8" t="str">
        <f t="shared" ca="1" si="2"/>
        <v>簡易宿所</v>
      </c>
      <c r="C134" s="2" t="str">
        <f ca="1">IF($A134="","",VLOOKUP(A134,'[1]DATA (2)'!$A$3:$E$664,4,FALSE))</f>
        <v>ホステルＴＳ小樽</v>
      </c>
      <c r="D134" s="2" t="str">
        <f ca="1">IF($A134="","",VLOOKUP($A134,'[1]DATA (2)'!$A$3:$E$664,5,FALSE))</f>
        <v>稲穂3-18-10</v>
      </c>
    </row>
    <row r="135" spans="1:4" ht="18" customHeight="1" x14ac:dyDescent="0.15">
      <c r="A135" s="2">
        <f ca="1">IFERROR(SMALL('[1]DATA (2)'!A$3:A$664,133),"")</f>
        <v>133</v>
      </c>
      <c r="B135" s="8" t="str">
        <f t="shared" ca="1" si="2"/>
        <v>簡易宿所</v>
      </c>
      <c r="C135" s="2" t="str">
        <f ca="1">IF($A135="","",VLOOKUP(A135,'[1]DATA (2)'!$A$3:$E$664,4,FALSE))</f>
        <v>Ｔｈｅ　Ｓｔａｙ　細雪</v>
      </c>
      <c r="D135" s="2" t="str">
        <f ca="1">IF($A135="","",VLOOKUP($A135,'[1]DATA (2)'!$A$3:$E$664,5,FALSE))</f>
        <v>稲穂4-1-10</v>
      </c>
    </row>
    <row r="136" spans="1:4" ht="18" customHeight="1" x14ac:dyDescent="0.15">
      <c r="A136" s="2">
        <f ca="1">IFERROR(SMALL('[1]DATA (2)'!A$3:A$664,134),"")</f>
        <v>134</v>
      </c>
      <c r="B136" s="8" t="str">
        <f t="shared" ca="1" si="2"/>
        <v>簡易宿所</v>
      </c>
      <c r="C136" s="2" t="str">
        <f ca="1">IF($A136="","",VLOOKUP(A136,'[1]DATA (2)'!$A$3:$E$664,4,FALSE))</f>
        <v>サンリバ稲穂</v>
      </c>
      <c r="D136" s="2" t="str">
        <f ca="1">IF($A136="","",VLOOKUP($A136,'[1]DATA (2)'!$A$3:$E$664,5,FALSE))</f>
        <v>稲穂4-12-16</v>
      </c>
    </row>
    <row r="137" spans="1:4" ht="18" customHeight="1" x14ac:dyDescent="0.15">
      <c r="A137" s="2">
        <f ca="1">IFERROR(SMALL('[1]DATA (2)'!A$3:A$664,135),"")</f>
        <v>135</v>
      </c>
      <c r="B137" s="8" t="str">
        <f t="shared" ca="1" si="2"/>
        <v>簡易宿所</v>
      </c>
      <c r="C137" s="2" t="str">
        <f ca="1">IF($A137="","",VLOOKUP(A137,'[1]DATA (2)'!$A$3:$E$664,4,FALSE))</f>
        <v>民泊　小樽運河</v>
      </c>
      <c r="D137" s="2" t="str">
        <f ca="1">IF($A137="","",VLOOKUP($A137,'[1]DATA (2)'!$A$3:$E$664,5,FALSE))</f>
        <v>稲穂5-1-1</v>
      </c>
    </row>
    <row r="138" spans="1:4" ht="18" customHeight="1" x14ac:dyDescent="0.15">
      <c r="A138" s="2">
        <f ca="1">IFERROR(SMALL('[1]DATA (2)'!A$3:A$664,136),"")</f>
        <v>136</v>
      </c>
      <c r="B138" s="8" t="str">
        <f t="shared" ca="1" si="2"/>
        <v>簡易宿所</v>
      </c>
      <c r="C138" s="2" t="str">
        <f ca="1">IF($A138="","",VLOOKUP(A138,'[1]DATA (2)'!$A$3:$E$664,4,FALSE))</f>
        <v>サンリバ　アネックス稲穂</v>
      </c>
      <c r="D138" s="2" t="str">
        <f ca="1">IF($A138="","",VLOOKUP($A138,'[1]DATA (2)'!$A$3:$E$664,5,FALSE))</f>
        <v>稲穂5-2-7</v>
      </c>
    </row>
    <row r="139" spans="1:4" ht="18" customHeight="1" x14ac:dyDescent="0.15">
      <c r="A139" s="2">
        <f ca="1">IFERROR(SMALL('[1]DATA (2)'!A$3:A$664,137),"")</f>
        <v>137</v>
      </c>
      <c r="B139" s="8" t="str">
        <f t="shared" ca="1" si="2"/>
        <v>簡易宿所</v>
      </c>
      <c r="C139" s="2" t="str">
        <f ca="1">IF($A139="","",VLOOKUP(A139,'[1]DATA (2)'!$A$3:$E$664,4,FALSE))</f>
        <v>悦和亭</v>
      </c>
      <c r="D139" s="2" t="str">
        <f ca="1">IF($A139="","",VLOOKUP($A139,'[1]DATA (2)'!$A$3:$E$664,5,FALSE))</f>
        <v>稲穂5-7-1</v>
      </c>
    </row>
    <row r="140" spans="1:4" ht="18" customHeight="1" x14ac:dyDescent="0.15">
      <c r="A140" s="2">
        <f ca="1">IFERROR(SMALL('[1]DATA (2)'!A$3:A$664,138),"")</f>
        <v>138</v>
      </c>
      <c r="B140" s="8" t="str">
        <f t="shared" ca="1" si="2"/>
        <v>簡易宿所</v>
      </c>
      <c r="C140" s="2" t="str">
        <f ca="1">IF($A140="","",VLOOKUP(A140,'[1]DATA (2)'!$A$3:$E$664,4,FALSE))</f>
        <v>樽音</v>
      </c>
      <c r="D140" s="2" t="str">
        <f ca="1">IF($A140="","",VLOOKUP($A140,'[1]DATA (2)'!$A$3:$E$664,5,FALSE))</f>
        <v>稲穂5-13-17</v>
      </c>
    </row>
    <row r="141" spans="1:4" ht="18" customHeight="1" x14ac:dyDescent="0.15">
      <c r="A141" s="2">
        <f ca="1">IFERROR(SMALL('[1]DATA (2)'!A$3:A$664,139),"")</f>
        <v>139</v>
      </c>
      <c r="B141" s="8" t="str">
        <f t="shared" ca="1" si="2"/>
        <v>簡易宿所</v>
      </c>
      <c r="C141" s="2" t="str">
        <f ca="1">IF($A141="","",VLOOKUP(A141,'[1]DATA (2)'!$A$3:$E$664,4,FALSE))</f>
        <v>枯民家Ｉｎａü（イナウ）</v>
      </c>
      <c r="D141" s="2" t="str">
        <f ca="1">IF($A141="","",VLOOKUP($A141,'[1]DATA (2)'!$A$3:$E$664,5,FALSE))</f>
        <v>稲穂5-13-21</v>
      </c>
    </row>
    <row r="142" spans="1:4" ht="18" customHeight="1" x14ac:dyDescent="0.15">
      <c r="A142" s="2">
        <f ca="1">IFERROR(SMALL('[1]DATA (2)'!A$3:A$664,140),"")</f>
        <v>140</v>
      </c>
      <c r="B142" s="8" t="str">
        <f t="shared" ca="1" si="2"/>
        <v>簡易宿所</v>
      </c>
      <c r="C142" s="2" t="str">
        <f ca="1">IF($A142="","",VLOOKUP(A142,'[1]DATA (2)'!$A$3:$E$664,4,FALSE))</f>
        <v>小樽山小家　BACKPACKERS</v>
      </c>
      <c r="D142" s="2" t="str">
        <f ca="1">IF($A142="","",VLOOKUP($A142,'[1]DATA (2)'!$A$3:$E$664,5,FALSE))</f>
        <v>稲穂5-25-5</v>
      </c>
    </row>
    <row r="143" spans="1:4" ht="18" customHeight="1" x14ac:dyDescent="0.15">
      <c r="A143" s="2">
        <f ca="1">IFERROR(SMALL('[1]DATA (2)'!A$3:A$664,141),"")</f>
        <v>141</v>
      </c>
      <c r="B143" s="8" t="str">
        <f t="shared" ca="1" si="2"/>
        <v>簡易宿所</v>
      </c>
      <c r="C143" s="2" t="str">
        <f ca="1">IF($A143="","",VLOOKUP(A143,'[1]DATA (2)'!$A$3:$E$664,4,FALSE))</f>
        <v>やど　きと　（ＹＡＤＯ　ＫＩＴＯ）</v>
      </c>
      <c r="D143" s="2" t="str">
        <f ca="1">IF($A143="","",VLOOKUP($A143,'[1]DATA (2)'!$A$3:$E$664,5,FALSE))</f>
        <v>色内1-6-10　メゾン・ドゥ－・キト201,202</v>
      </c>
    </row>
    <row r="144" spans="1:4" ht="18" customHeight="1" x14ac:dyDescent="0.15">
      <c r="A144" s="2">
        <f ca="1">IFERROR(SMALL('[1]DATA (2)'!A$3:A$664,142),"")</f>
        <v>142</v>
      </c>
      <c r="B144" s="8" t="str">
        <f t="shared" ca="1" si="2"/>
        <v>簡易宿所</v>
      </c>
      <c r="C144" s="2" t="str">
        <f ca="1">IF($A144="","",VLOOKUP(A144,'[1]DATA (2)'!$A$3:$E$664,4,FALSE))</f>
        <v>Ｌｉｆｅ　Ｈｏｕｓｅ　ＩＰＰＯ</v>
      </c>
      <c r="D144" s="2" t="str">
        <f ca="1">IF($A144="","",VLOOKUP($A144,'[1]DATA (2)'!$A$3:$E$664,5,FALSE))</f>
        <v>色内1-7-7</v>
      </c>
    </row>
    <row r="145" spans="1:4" ht="18" customHeight="1" x14ac:dyDescent="0.15">
      <c r="A145" s="2">
        <f ca="1">IFERROR(SMALL('[1]DATA (2)'!A$3:A$664,143),"")</f>
        <v>143</v>
      </c>
      <c r="B145" s="8" t="str">
        <f t="shared" ca="1" si="2"/>
        <v>簡易宿所</v>
      </c>
      <c r="C145" s="2" t="str">
        <f ca="1">IF($A145="","",VLOOKUP(A145,'[1]DATA (2)'!$A$3:$E$664,4,FALSE))</f>
        <v>２１　ＧＬＯＢＡＬ　ＰＬＡＣＥ</v>
      </c>
      <c r="D145" s="2" t="str">
        <f ca="1">IF($A145="","",VLOOKUP($A145,'[1]DATA (2)'!$A$3:$E$664,5,FALSE))</f>
        <v>色内1-10-123</v>
      </c>
    </row>
    <row r="146" spans="1:4" ht="18" customHeight="1" x14ac:dyDescent="0.15">
      <c r="A146" s="2">
        <f ca="1">IFERROR(SMALL('[1]DATA (2)'!A$3:A$664,144),"")</f>
        <v>144</v>
      </c>
      <c r="B146" s="8" t="str">
        <f t="shared" ca="1" si="2"/>
        <v>簡易宿所</v>
      </c>
      <c r="C146" s="2" t="str">
        <f ca="1">IF($A146="","",VLOOKUP(A146,'[1]DATA (2)'!$A$3:$E$664,4,FALSE))</f>
        <v>２１　ＧＬＯＢＡＬ　ＰＬＡＣＥ　３０５</v>
      </c>
      <c r="D146" s="2" t="str">
        <f ca="1">IF($A146="","",VLOOKUP($A146,'[1]DATA (2)'!$A$3:$E$664,5,FALSE))</f>
        <v>色内1-10-124</v>
      </c>
    </row>
    <row r="147" spans="1:4" ht="18" customHeight="1" x14ac:dyDescent="0.15">
      <c r="A147" s="2">
        <f ca="1">IFERROR(SMALL('[1]DATA (2)'!A$3:A$664,145),"")</f>
        <v>145</v>
      </c>
      <c r="B147" s="8" t="str">
        <f t="shared" ca="1" si="2"/>
        <v>簡易宿所</v>
      </c>
      <c r="C147" s="2" t="str">
        <f ca="1">IF($A147="","",VLOOKUP(A147,'[1]DATA (2)'!$A$3:$E$664,4,FALSE))</f>
        <v>石と鉄　～ＳＴＯＮＥ　ａｎｄ　ＩＲＯＮ～</v>
      </c>
      <c r="D147" s="2" t="str">
        <f ca="1">IF($A147="","",VLOOKUP($A147,'[1]DATA (2)'!$A$3:$E$664,5,FALSE))</f>
        <v>色内2-2-8</v>
      </c>
    </row>
    <row r="148" spans="1:4" ht="18" customHeight="1" x14ac:dyDescent="0.15">
      <c r="A148" s="2">
        <f ca="1">IFERROR(SMALL('[1]DATA (2)'!A$3:A$664,146),"")</f>
        <v>146</v>
      </c>
      <c r="B148" s="8" t="str">
        <f t="shared" ca="1" si="2"/>
        <v>簡易宿所</v>
      </c>
      <c r="C148" s="2" t="str">
        <f ca="1">IF($A148="","",VLOOKUP(A148,'[1]DATA (2)'!$A$3:$E$664,4,FALSE))</f>
        <v>Otaru Tap Room</v>
      </c>
      <c r="D148" s="2" t="str">
        <f ca="1">IF($A148="","",VLOOKUP($A148,'[1]DATA (2)'!$A$3:$E$664,5,FALSE))</f>
        <v>色内2-4-8</v>
      </c>
    </row>
    <row r="149" spans="1:4" ht="18" customHeight="1" x14ac:dyDescent="0.15">
      <c r="A149" s="2">
        <f ca="1">IFERROR(SMALL('[1]DATA (2)'!A$3:A$664,147),"")</f>
        <v>147</v>
      </c>
      <c r="B149" s="8" t="str">
        <f t="shared" ca="1" si="2"/>
        <v>簡易宿所</v>
      </c>
      <c r="C149" s="2" t="str">
        <f ca="1">IF($A149="","",VLOOKUP(A149,'[1]DATA (2)'!$A$3:$E$664,4,FALSE))</f>
        <v>O'popo HOME</v>
      </c>
      <c r="D149" s="2" t="str">
        <f ca="1">IF($A149="","",VLOOKUP($A149,'[1]DATA (2)'!$A$3:$E$664,5,FALSE))</f>
        <v>色内2-8-2</v>
      </c>
    </row>
    <row r="150" spans="1:4" ht="18" customHeight="1" x14ac:dyDescent="0.15">
      <c r="A150" s="2">
        <f ca="1">IFERROR(SMALL('[1]DATA (2)'!A$3:A$664,148),"")</f>
        <v>148</v>
      </c>
      <c r="B150" s="8" t="str">
        <f t="shared" ca="1" si="2"/>
        <v>簡易宿所</v>
      </c>
      <c r="C150" s="2" t="str">
        <f ca="1">IF($A150="","",VLOOKUP(A150,'[1]DATA (2)'!$A$3:$E$664,4,FALSE))</f>
        <v>ＰＩＥＲ６</v>
      </c>
      <c r="D150" s="2" t="str">
        <f ca="1">IF($A150="","",VLOOKUP($A150,'[1]DATA (2)'!$A$3:$E$664,5,FALSE))</f>
        <v>色内2-8-4</v>
      </c>
    </row>
    <row r="151" spans="1:4" ht="18" customHeight="1" x14ac:dyDescent="0.15">
      <c r="A151" s="2">
        <f ca="1">IFERROR(SMALL('[1]DATA (2)'!A$3:A$664,149),"")</f>
        <v>149</v>
      </c>
      <c r="B151" s="8" t="str">
        <f t="shared" ca="1" si="2"/>
        <v>簡易宿所</v>
      </c>
      <c r="C151" s="2" t="str">
        <f ca="1">IF($A151="","",VLOOKUP(A151,'[1]DATA (2)'!$A$3:$E$664,4,FALSE))</f>
        <v>福偉亭</v>
      </c>
      <c r="D151" s="2" t="str">
        <f ca="1">IF($A151="","",VLOOKUP($A151,'[1]DATA (2)'!$A$3:$E$664,5,FALSE))</f>
        <v>色内2-15-12</v>
      </c>
    </row>
    <row r="152" spans="1:4" ht="18" customHeight="1" x14ac:dyDescent="0.15">
      <c r="A152" s="2">
        <f ca="1">IFERROR(SMALL('[1]DATA (2)'!A$3:A$664,150),"")</f>
        <v>150</v>
      </c>
      <c r="B152" s="8" t="str">
        <f t="shared" ca="1" si="2"/>
        <v>簡易宿所</v>
      </c>
      <c r="C152" s="2" t="str">
        <f ca="1">IF($A152="","",VLOOKUP(A152,'[1]DATA (2)'!$A$3:$E$664,4,FALSE))</f>
        <v>おたる・北運河・かもめや</v>
      </c>
      <c r="D152" s="2" t="str">
        <f ca="1">IF($A152="","",VLOOKUP($A152,'[1]DATA (2)'!$A$3:$E$664,5,FALSE))</f>
        <v>色内3-4-4</v>
      </c>
    </row>
    <row r="153" spans="1:4" ht="18" customHeight="1" x14ac:dyDescent="0.15">
      <c r="A153" s="2">
        <f ca="1">IFERROR(SMALL('[1]DATA (2)'!A$3:A$664,151),"")</f>
        <v>151</v>
      </c>
      <c r="B153" s="8" t="str">
        <f t="shared" ca="1" si="2"/>
        <v>簡易宿所</v>
      </c>
      <c r="C153" s="2" t="str">
        <f ca="1">IF($A153="","",VLOOKUP(A153,'[1]DATA (2)'!$A$3:$E$664,4,FALSE))</f>
        <v>バケーションハウス　ニヌムニニ</v>
      </c>
      <c r="D153" s="2" t="str">
        <f ca="1">IF($A153="","",VLOOKUP($A153,'[1]DATA (2)'!$A$3:$E$664,5,FALSE))</f>
        <v>石山町19-4</v>
      </c>
    </row>
    <row r="154" spans="1:4" ht="18" customHeight="1" x14ac:dyDescent="0.15">
      <c r="A154" s="2">
        <f ca="1">IFERROR(SMALL('[1]DATA (2)'!A$3:A$664,152),"")</f>
        <v>152</v>
      </c>
      <c r="B154" s="8" t="str">
        <f t="shared" ca="1" si="2"/>
        <v>簡易宿所</v>
      </c>
      <c r="C154" s="2" t="str">
        <f ca="1">IF($A154="","",VLOOKUP(A154,'[1]DATA (2)'!$A$3:$E$664,4,FALSE))</f>
        <v>紅葉亭</v>
      </c>
      <c r="D154" s="2" t="str">
        <f ca="1">IF($A154="","",VLOOKUP($A154,'[1]DATA (2)'!$A$3:$E$664,5,FALSE))</f>
        <v>石山町27-14</v>
      </c>
    </row>
    <row r="155" spans="1:4" ht="18" customHeight="1" x14ac:dyDescent="0.15">
      <c r="A155" s="2">
        <f ca="1">IFERROR(SMALL('[1]DATA (2)'!A$3:A$664,153),"")</f>
        <v>153</v>
      </c>
      <c r="B155" s="8" t="str">
        <f t="shared" ca="1" si="2"/>
        <v>簡易宿所</v>
      </c>
      <c r="C155" s="2" t="str">
        <f ca="1">IF($A155="","",VLOOKUP(A155,'[1]DATA (2)'!$A$3:$E$664,4,FALSE))</f>
        <v>小樽日和</v>
      </c>
      <c r="D155" s="2" t="str">
        <f ca="1">IF($A155="","",VLOOKUP($A155,'[1]DATA (2)'!$A$3:$E$664,5,FALSE))</f>
        <v>石山町29-16</v>
      </c>
    </row>
    <row r="156" spans="1:4" ht="18" customHeight="1" x14ac:dyDescent="0.15">
      <c r="A156" s="2">
        <f ca="1">IFERROR(SMALL('[1]DATA (2)'!A$3:A$664,154),"")</f>
        <v>154</v>
      </c>
      <c r="B156" s="8" t="str">
        <f t="shared" ca="1" si="2"/>
        <v>簡易宿所</v>
      </c>
      <c r="C156" s="2" t="str">
        <f ca="1">IF($A156="","",VLOOKUP(A156,'[1]DATA (2)'!$A$3:$E$664,4,FALSE))</f>
        <v>宿　飴色</v>
      </c>
      <c r="D156" s="2" t="str">
        <f ca="1">IF($A156="","",VLOOKUP($A156,'[1]DATA (2)'!$A$3:$E$664,5,FALSE))</f>
        <v>石山町42-13</v>
      </c>
    </row>
    <row r="157" spans="1:4" ht="18" customHeight="1" x14ac:dyDescent="0.15">
      <c r="A157" s="2">
        <f ca="1">IFERROR(SMALL('[1]DATA (2)'!A$3:A$664,155),"")</f>
        <v>155</v>
      </c>
      <c r="B157" s="8" t="str">
        <f t="shared" ca="1" si="2"/>
        <v>簡易宿所</v>
      </c>
      <c r="C157" s="2" t="str">
        <f ca="1">IF($A157="","",VLOOKUP(A157,'[1]DATA (2)'!$A$3:$E$664,4,FALSE))</f>
        <v>Ｒｉｔａ　Ｈｏｕｓｅ</v>
      </c>
      <c r="D157" s="2" t="str">
        <f ca="1">IF($A157="","",VLOOKUP($A157,'[1]DATA (2)'!$A$3:$E$664,5,FALSE))</f>
        <v>錦町2-8</v>
      </c>
    </row>
    <row r="158" spans="1:4" ht="18" customHeight="1" x14ac:dyDescent="0.15">
      <c r="A158" s="2">
        <f ca="1">IFERROR(SMALL('[1]DATA (2)'!A$3:A$664,156),"")</f>
        <v>156</v>
      </c>
      <c r="B158" s="8" t="str">
        <f t="shared" ca="1" si="2"/>
        <v>簡易宿所</v>
      </c>
      <c r="C158" s="2" t="str">
        <f ca="1">IF($A158="","",VLOOKUP(A158,'[1]DATA (2)'!$A$3:$E$664,4,FALSE))</f>
        <v>コージーイン小樽</v>
      </c>
      <c r="D158" s="2" t="str">
        <f ca="1">IF($A158="","",VLOOKUP($A158,'[1]DATA (2)'!$A$3:$E$664,5,FALSE))</f>
        <v>錦町18-14</v>
      </c>
    </row>
    <row r="159" spans="1:4" ht="18" customHeight="1" x14ac:dyDescent="0.15">
      <c r="A159" s="2">
        <f ca="1">IFERROR(SMALL('[1]DATA (2)'!A$3:A$664,157),"")</f>
        <v>157</v>
      </c>
      <c r="B159" s="8" t="str">
        <f t="shared" ca="1" si="2"/>
        <v>簡易宿所</v>
      </c>
      <c r="C159" s="2" t="str">
        <f ca="1">IF($A159="","",VLOOKUP(A159,'[1]DATA (2)'!$A$3:$E$664,4,FALSE))</f>
        <v>民宿錦園</v>
      </c>
      <c r="D159" s="2" t="str">
        <f ca="1">IF($A159="","",VLOOKUP($A159,'[1]DATA (2)'!$A$3:$E$664,5,FALSE))</f>
        <v>錦町22-15</v>
      </c>
    </row>
    <row r="160" spans="1:4" ht="18" customHeight="1" x14ac:dyDescent="0.15">
      <c r="A160" s="2">
        <f ca="1">IFERROR(SMALL('[1]DATA (2)'!A$3:A$664,158),"")</f>
        <v>158</v>
      </c>
      <c r="B160" s="8" t="str">
        <f t="shared" ca="1" si="2"/>
        <v>簡易宿所</v>
      </c>
      <c r="C160" s="2" t="str">
        <f ca="1">IF($A160="","",VLOOKUP(A160,'[1]DATA (2)'!$A$3:$E$664,4,FALSE))</f>
        <v>焚火の宿おたるグランピング＆アイスらんど</v>
      </c>
      <c r="D160" s="2" t="str">
        <f ca="1">IF($A160="","",VLOOKUP($A160,'[1]DATA (2)'!$A$3:$E$664,5,FALSE))</f>
        <v>豊川町2-12</v>
      </c>
    </row>
    <row r="161" spans="1:4" ht="18" customHeight="1" x14ac:dyDescent="0.15">
      <c r="A161" s="2">
        <f ca="1">IFERROR(SMALL('[1]DATA (2)'!A$3:A$664,159),"")</f>
        <v>159</v>
      </c>
      <c r="B161" s="8" t="str">
        <f t="shared" ca="1" si="2"/>
        <v>簡易宿所</v>
      </c>
      <c r="C161" s="2" t="str">
        <f ca="1">IF($A161="","",VLOOKUP(A161,'[1]DATA (2)'!$A$3:$E$664,4,FALSE))</f>
        <v>旅人宿　いちえ</v>
      </c>
      <c r="D161" s="2" t="str">
        <f ca="1">IF($A161="","",VLOOKUP($A161,'[1]DATA (2)'!$A$3:$E$664,5,FALSE))</f>
        <v>赤岩1-1-19</v>
      </c>
    </row>
    <row r="162" spans="1:4" ht="18" customHeight="1" x14ac:dyDescent="0.15">
      <c r="A162" s="2">
        <f ca="1">IFERROR(SMALL('[1]DATA (2)'!A$3:A$664,160),"")</f>
        <v>160</v>
      </c>
      <c r="B162" s="8" t="str">
        <f t="shared" ca="1" si="2"/>
        <v>簡易宿所</v>
      </c>
      <c r="C162" s="2" t="str">
        <f ca="1">IF($A162="","",VLOOKUP(A162,'[1]DATA (2)'!$A$3:$E$664,4,FALSE))</f>
        <v>くーちゃんの家</v>
      </c>
      <c r="D162" s="2" t="str">
        <f ca="1">IF($A162="","",VLOOKUP($A162,'[1]DATA (2)'!$A$3:$E$664,5,FALSE))</f>
        <v>長橋1-10-9</v>
      </c>
    </row>
    <row r="163" spans="1:4" ht="18" customHeight="1" x14ac:dyDescent="0.15">
      <c r="A163" s="2">
        <f ca="1">IFERROR(SMALL('[1]DATA (2)'!A$3:A$664,161),"")</f>
        <v>161</v>
      </c>
      <c r="B163" s="8" t="str">
        <f t="shared" ca="1" si="2"/>
        <v>簡易宿所</v>
      </c>
      <c r="C163" s="2" t="str">
        <f ca="1">IF($A163="","",VLOOKUP(A163,'[1]DATA (2)'!$A$3:$E$664,4,FALSE))</f>
        <v>Ｏｔａｒｕ　Ｔｅｒａ　Ｙａｄｏ（おたる　てらやど）</v>
      </c>
      <c r="D163" s="2" t="str">
        <f ca="1">IF($A163="","",VLOOKUP($A163,'[1]DATA (2)'!$A$3:$E$664,5,FALSE))</f>
        <v>長橋1-10-12</v>
      </c>
    </row>
    <row r="164" spans="1:4" ht="18" customHeight="1" x14ac:dyDescent="0.15">
      <c r="A164" s="2">
        <f ca="1">IFERROR(SMALL('[1]DATA (2)'!A$3:A$664,162),"")</f>
        <v>162</v>
      </c>
      <c r="B164" s="8" t="str">
        <f t="shared" ca="1" si="2"/>
        <v>簡易宿所</v>
      </c>
      <c r="C164" s="2" t="str">
        <f ca="1">IF($A164="","",VLOOKUP(A164,'[1]DATA (2)'!$A$3:$E$664,4,FALSE))</f>
        <v>ＰｈｉんＰｉ</v>
      </c>
      <c r="D164" s="2" t="str">
        <f ca="1">IF($A164="","",VLOOKUP($A164,'[1]DATA (2)'!$A$3:$E$664,5,FALSE))</f>
        <v>長橋1-12-6</v>
      </c>
    </row>
    <row r="165" spans="1:4" ht="18" customHeight="1" x14ac:dyDescent="0.15">
      <c r="A165" s="2">
        <f ca="1">IFERROR(SMALL('[1]DATA (2)'!A$3:A$664,163),"")</f>
        <v>163</v>
      </c>
      <c r="B165" s="8" t="str">
        <f t="shared" ca="1" si="2"/>
        <v>簡易宿所</v>
      </c>
      <c r="C165" s="2" t="str">
        <f ca="1">IF($A165="","",VLOOKUP(A165,'[1]DATA (2)'!$A$3:$E$664,4,FALSE))</f>
        <v>北斗ハイツ</v>
      </c>
      <c r="D165" s="2" t="str">
        <f ca="1">IF($A165="","",VLOOKUP($A165,'[1]DATA (2)'!$A$3:$E$664,5,FALSE))</f>
        <v>長橋1-14-2</v>
      </c>
    </row>
    <row r="166" spans="1:4" ht="18" customHeight="1" x14ac:dyDescent="0.15">
      <c r="A166" s="2">
        <f ca="1">IFERROR(SMALL('[1]DATA (2)'!A$3:A$664,164),"")</f>
        <v>164</v>
      </c>
      <c r="B166" s="8" t="str">
        <f t="shared" ca="1" si="2"/>
        <v>簡易宿所</v>
      </c>
      <c r="C166" s="2" t="str">
        <f ca="1">IF($A166="","",VLOOKUP(A166,'[1]DATA (2)'!$A$3:$E$664,4,FALSE))</f>
        <v>小樽漆喰</v>
      </c>
      <c r="D166" s="2" t="str">
        <f ca="1">IF($A166="","",VLOOKUP($A166,'[1]DATA (2)'!$A$3:$E$664,5,FALSE))</f>
        <v>長橋1-16-5</v>
      </c>
    </row>
    <row r="167" spans="1:4" ht="18" customHeight="1" x14ac:dyDescent="0.15">
      <c r="A167" s="2">
        <f ca="1">IFERROR(SMALL('[1]DATA (2)'!A$3:A$664,165),"")</f>
        <v>165</v>
      </c>
      <c r="B167" s="8" t="str">
        <f t="shared" ca="1" si="2"/>
        <v>簡易宿所</v>
      </c>
      <c r="C167" s="2" t="str">
        <f ca="1">IF($A167="","",VLOOKUP(A167,'[1]DATA (2)'!$A$3:$E$664,4,FALSE))</f>
        <v>祝津山荘</v>
      </c>
      <c r="D167" s="2" t="str">
        <f ca="1">IF($A167="","",VLOOKUP($A167,'[1]DATA (2)'!$A$3:$E$664,5,FALSE))</f>
        <v>祝津2-298</v>
      </c>
    </row>
    <row r="168" spans="1:4" ht="18" customHeight="1" x14ac:dyDescent="0.15">
      <c r="A168" s="2">
        <f ca="1">IFERROR(SMALL('[1]DATA (2)'!A$3:A$664,166),"")</f>
        <v>166</v>
      </c>
      <c r="B168" s="8" t="str">
        <f t="shared" ca="1" si="2"/>
        <v>簡易宿所</v>
      </c>
      <c r="C168" s="2" t="str">
        <f ca="1">IF($A168="","",VLOOKUP(A168,'[1]DATA (2)'!$A$3:$E$664,4,FALSE))</f>
        <v>祝津マリーナ　ボートキャンプ</v>
      </c>
      <c r="D168" s="2" t="str">
        <f ca="1">IF($A168="","",VLOOKUP($A168,'[1]DATA (2)'!$A$3:$E$664,5,FALSE))</f>
        <v>祝津3-197</v>
      </c>
    </row>
    <row r="169" spans="1:4" ht="18" customHeight="1" x14ac:dyDescent="0.15">
      <c r="A169" s="2">
        <f ca="1">IFERROR(SMALL('[1]DATA (2)'!A$3:A$664,167),"")</f>
        <v>167</v>
      </c>
      <c r="B169" s="8" t="str">
        <f t="shared" ca="1" si="2"/>
        <v>簡易宿所</v>
      </c>
      <c r="C169" s="2" t="str">
        <f ca="1">IF($A169="","",VLOOKUP(A169,'[1]DATA (2)'!$A$3:$E$664,4,FALSE))</f>
        <v>簡宿潮騒</v>
      </c>
      <c r="D169" s="2" t="str">
        <f ca="1">IF($A169="","",VLOOKUP($A169,'[1]DATA (2)'!$A$3:$E$664,5,FALSE))</f>
        <v>祝津3-212</v>
      </c>
    </row>
    <row r="170" spans="1:4" ht="18" customHeight="1" x14ac:dyDescent="0.15">
      <c r="A170" s="2">
        <f ca="1">IFERROR(SMALL('[1]DATA (2)'!A$3:A$664,168),"")</f>
        <v>168</v>
      </c>
      <c r="B170" s="8" t="str">
        <f t="shared" ca="1" si="2"/>
        <v>簡易宿所</v>
      </c>
      <c r="C170" s="2" t="str">
        <f ca="1">IF($A170="","",VLOOKUP(A170,'[1]DATA (2)'!$A$3:$E$664,4,FALSE))</f>
        <v>塩谷迎浜館</v>
      </c>
      <c r="D170" s="2" t="str">
        <f ca="1">IF($A170="","",VLOOKUP($A170,'[1]DATA (2)'!$A$3:$E$664,5,FALSE))</f>
        <v>塩谷1-27-12</v>
      </c>
    </row>
    <row r="171" spans="1:4" ht="18" customHeight="1" x14ac:dyDescent="0.15">
      <c r="A171" s="2">
        <f ca="1">IFERROR(SMALL('[1]DATA (2)'!A$3:A$664,169),"")</f>
        <v>169</v>
      </c>
      <c r="B171" s="8" t="str">
        <f t="shared" ca="1" si="2"/>
        <v>簡易宿所</v>
      </c>
      <c r="C171" s="2" t="str">
        <f ca="1">IF($A171="","",VLOOKUP(A171,'[1]DATA (2)'!$A$3:$E$664,4,FALSE))</f>
        <v>小樽滬上人家</v>
      </c>
      <c r="D171" s="2" t="str">
        <f ca="1">IF($A171="","",VLOOKUP($A171,'[1]DATA (2)'!$A$3:$E$664,5,FALSE))</f>
        <v>塩谷2-19-8</v>
      </c>
    </row>
    <row r="172" spans="1:4" ht="18" customHeight="1" x14ac:dyDescent="0.15">
      <c r="A172" s="2">
        <f ca="1">IFERROR(SMALL('[1]DATA (2)'!A$3:A$664,170),"")</f>
        <v>170</v>
      </c>
      <c r="B172" s="8" t="str">
        <f t="shared" ca="1" si="2"/>
        <v>簡易宿所</v>
      </c>
      <c r="C172" s="2" t="str">
        <f ca="1">IF($A172="","",VLOOKUP(A172,'[1]DATA (2)'!$A$3:$E$664,4,FALSE))</f>
        <v>Secret Base Otaru</v>
      </c>
      <c r="D172" s="2" t="str">
        <f ca="1">IF($A172="","",VLOOKUP($A172,'[1]DATA (2)'!$A$3:$E$664,5,FALSE))</f>
        <v>塩谷2-40-16</v>
      </c>
    </row>
    <row r="173" spans="1:4" ht="18" customHeight="1" x14ac:dyDescent="0.15">
      <c r="A173" s="2">
        <f ca="1">IFERROR(SMALL('[1]DATA (2)'!A$3:A$664,171),"")</f>
        <v>171</v>
      </c>
      <c r="B173" s="8" t="str">
        <f t="shared" ca="1" si="2"/>
        <v>簡易宿所</v>
      </c>
      <c r="C173" s="2" t="str">
        <f ca="1">IF($A173="","",VLOOKUP(A173,'[1]DATA (2)'!$A$3:$E$664,4,FALSE))</f>
        <v>おたるmimieden With Dogs</v>
      </c>
      <c r="D173" s="2" t="str">
        <f ca="1">IF($A173="","",VLOOKUP($A173,'[1]DATA (2)'!$A$3:$E$664,5,FALSE))</f>
        <v>塩谷2-41-28</v>
      </c>
    </row>
    <row r="174" spans="1:4" ht="18" customHeight="1" x14ac:dyDescent="0.15">
      <c r="A174" s="2">
        <f ca="1">IFERROR(SMALL('[1]DATA (2)'!A$3:A$664,172),"")</f>
        <v>172</v>
      </c>
      <c r="B174" s="8" t="str">
        <f t="shared" ca="1" si="2"/>
        <v>簡易宿所</v>
      </c>
      <c r="C174" s="2" t="str">
        <f ca="1">IF($A174="","",VLOOKUP(A174,'[1]DATA (2)'!$A$3:$E$664,4,FALSE))</f>
        <v>クールコテージ小樽オタモイ</v>
      </c>
      <c r="D174" s="2" t="str">
        <f ca="1">IF($A174="","",VLOOKUP($A174,'[1]DATA (2)'!$A$3:$E$664,5,FALSE))</f>
        <v>オタモイ2-1-26</v>
      </c>
    </row>
    <row r="175" spans="1:4" ht="18" customHeight="1" x14ac:dyDescent="0.15">
      <c r="A175" s="2">
        <f ca="1">IFERROR(SMALL('[1]DATA (2)'!A$3:A$664,173),"")</f>
        <v>173</v>
      </c>
      <c r="B175" s="8" t="str">
        <f t="shared" ca="1" si="2"/>
        <v>簡易宿所</v>
      </c>
      <c r="C175" s="2" t="str">
        <f ca="1">IF($A175="","",VLOOKUP(A175,'[1]DATA (2)'!$A$3:$E$664,4,FALSE))</f>
        <v>さくらガーデン</v>
      </c>
      <c r="D175" s="2" t="str">
        <f ca="1">IF($A175="","",VLOOKUP($A175,'[1]DATA (2)'!$A$3:$E$664,5,FALSE))</f>
        <v>蘭島1-3-9</v>
      </c>
    </row>
    <row r="176" spans="1:4" ht="18" customHeight="1" x14ac:dyDescent="0.15">
      <c r="A176" s="2">
        <f ca="1">IFERROR(SMALL('[1]DATA (2)'!A$3:A$664,174),"")</f>
        <v>174</v>
      </c>
      <c r="B176" s="8" t="str">
        <f t="shared" ca="1" si="2"/>
        <v>簡易宿所</v>
      </c>
      <c r="C176" s="2" t="str">
        <f ca="1">IF($A176="","",VLOOKUP(A176,'[1]DATA (2)'!$A$3:$E$664,4,FALSE))</f>
        <v>さくらガーデン</v>
      </c>
      <c r="D176" s="2" t="str">
        <f ca="1">IF($A176="","",VLOOKUP($A176,'[1]DATA (2)'!$A$3:$E$664,5,FALSE))</f>
        <v>蘭島1-3-9</v>
      </c>
    </row>
    <row r="177" spans="1:4" ht="18" customHeight="1" x14ac:dyDescent="0.15">
      <c r="A177" s="2">
        <f ca="1">IFERROR(SMALL('[1]DATA (2)'!A$3:A$664,175),"")</f>
        <v>175</v>
      </c>
      <c r="B177" s="8" t="str">
        <f t="shared" ca="1" si="2"/>
        <v>簡易宿所</v>
      </c>
      <c r="C177" s="2" t="str">
        <f ca="1">IF($A177="","",VLOOKUP(A177,'[1]DATA (2)'!$A$3:$E$664,4,FALSE))</f>
        <v>民宿阿部</v>
      </c>
      <c r="D177" s="2" t="str">
        <f ca="1">IF($A177="","",VLOOKUP($A177,'[1]DATA (2)'!$A$3:$E$664,5,FALSE))</f>
        <v>蘭島1-16-10</v>
      </c>
    </row>
    <row r="178" spans="1:4" ht="18" customHeight="1" x14ac:dyDescent="0.15">
      <c r="A178" s="2">
        <f ca="1">IFERROR(SMALL('[1]DATA (2)'!A$3:A$664,176),"")</f>
        <v>176</v>
      </c>
      <c r="B178" s="8" t="str">
        <f t="shared" ca="1" si="2"/>
        <v>簡易宿所</v>
      </c>
      <c r="C178" s="2" t="str">
        <f ca="1">IF($A178="","",VLOOKUP(A178,'[1]DATA (2)'!$A$3:$E$664,4,FALSE))</f>
        <v>おたる自然の村（バンガロー）</v>
      </c>
      <c r="D178" s="2" t="str">
        <f ca="1">IF($A178="","",VLOOKUP($A178,'[1]DATA (2)'!$A$3:$E$664,5,FALSE))</f>
        <v>天狗山1丁目国有林野4152林班</v>
      </c>
    </row>
  </sheetData>
  <mergeCells count="1">
    <mergeCell ref="A1:D1"/>
  </mergeCells>
  <phoneticPr fontId="2"/>
  <pageMargins left="0.74803149606299213" right="0.74803149606299213" top="0.19685039370078741" bottom="0.19685039370078741" header="0" footer="0"/>
  <pageSetup paperSize="9" scale="84" fitToHeight="0" orientation="portrait" r:id="rId1"/>
  <rowBreaks count="2" manualBreakCount="2">
    <brk id="59" max="16383" man="1"/>
    <brk id="11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簡易宿所営業許可施設一覧</dc:title>
  <cp:lastPrinted>2025-11-04T04:57:33Z</cp:lastPrinted>
  <dcterms:created xsi:type="dcterms:W3CDTF">2018-11-16T01:22:55Z</dcterms:created>
  <dcterms:modified xsi:type="dcterms:W3CDTF">2025-11-04T04:57:38Z</dcterms:modified>
</cp:coreProperties>
</file>