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4955" windowHeight="7290" activeTab="0"/>
  </bookViews>
  <sheets>
    <sheet name="計算書" sheetId="1" r:id="rId1"/>
    <sheet name="記入例" sheetId="2" r:id="rId2"/>
  </sheets>
  <definedNames>
    <definedName name="_xlnm.Print_Area" localSheetId="1">'記入例'!$A$1:$L$182</definedName>
    <definedName name="_xlnm.Print_Area" localSheetId="0">'計算書'!$A$1:$L$182</definedName>
  </definedNames>
  <calcPr fullCalcOnLoad="1"/>
</workbook>
</file>

<file path=xl/sharedStrings.xml><?xml version="1.0" encoding="utf-8"?>
<sst xmlns="http://schemas.openxmlformats.org/spreadsheetml/2006/main" count="408" uniqueCount="157">
  <si>
    <t xml:space="preserve">    =</t>
  </si>
  <si>
    <t>実際供給された空気量をAとすると</t>
  </si>
  <si>
    <t>　</t>
  </si>
  <si>
    <t>（実際の）燃焼ガス量：G(湿り）、G’（乾き）</t>
  </si>
  <si>
    <t>①湿り燃焼ガス量G</t>
  </si>
  <si>
    <t>（実際の）燃焼ガス量と理論燃焼ガス量の関係は次の式で表すことができる。</t>
  </si>
  <si>
    <t>G=</t>
  </si>
  <si>
    <t>ｍ</t>
  </si>
  <si>
    <t>空気比：m</t>
  </si>
  <si>
    <t>G’=</t>
  </si>
  <si>
    <t>＝</t>
  </si>
  <si>
    <t>(1時間当りの）燃焼ガス量（N㎥/ｈ）</t>
  </si>
  <si>
    <t>（１時間当りの）湿り燃焼ガス量：Q</t>
  </si>
  <si>
    <t>（１時間当りの）乾き燃焼ガス量：Q'</t>
  </si>
  <si>
    <t>Q＝</t>
  </si>
  <si>
    <t>WG</t>
  </si>
  <si>
    <t>W</t>
  </si>
  <si>
    <t>（N㎥/ｈ）</t>
  </si>
  <si>
    <t>湿り燃焼ガス量Qは</t>
  </si>
  <si>
    <t>乾き燃焼ガス量Q'は</t>
  </si>
  <si>
    <t>Q’＝</t>
  </si>
  <si>
    <t>WG’</t>
  </si>
  <si>
    <t>※水色のセルに入力してください。黄色のセルに計算結果が出ます。</t>
  </si>
  <si>
    <t>排出口の高さの補正Heは、硫黄酸化物排出基準値と硫黄酸化物排出量を求めるのに必要と</t>
  </si>
  <si>
    <t>He</t>
  </si>
  <si>
    <t>Ht</t>
  </si>
  <si>
    <t>：補正した排出口の高さ（ｍ）</t>
  </si>
  <si>
    <t>：排出ガスの上向きの運動量による上昇高さ（ｍ）</t>
  </si>
  <si>
    <t>：排出ガスの温度による浮力上昇高さ（ｍ）</t>
  </si>
  <si>
    <t>T</t>
  </si>
  <si>
    <t>V</t>
  </si>
  <si>
    <t>：排出ガスの排出速度　(m/s)　　　</t>
  </si>
  <si>
    <t>シャルルの法則から</t>
  </si>
  <si>
    <t>と書けます。</t>
  </si>
  <si>
    <t>排出ガス温度</t>
  </si>
  <si>
    <t>次に排出ガス温度における排出ガス量Q''を求めます。</t>
  </si>
  <si>
    <t>シャルルの法則より</t>
  </si>
  <si>
    <t>次に排出ガス速度Vを求めます。</t>
  </si>
  <si>
    <t>（㎥/s）</t>
  </si>
  <si>
    <t>V＝</t>
  </si>
  <si>
    <t>Q''＝</t>
  </si>
  <si>
    <t>Q''/（煙突断面積）</t>
  </si>
  <si>
    <t>(m)</t>
  </si>
  <si>
    <t>煙突断面積は</t>
  </si>
  <si>
    <t>ここで煙突の内径が</t>
  </si>
  <si>
    <t>となります。</t>
  </si>
  <si>
    <t>よって</t>
  </si>
  <si>
    <t>（㎡）</t>
  </si>
  <si>
    <t>J=</t>
  </si>
  <si>
    <t>手順①</t>
  </si>
  <si>
    <t>手順②</t>
  </si>
  <si>
    <t>手順③</t>
  </si>
  <si>
    <t>手順④</t>
  </si>
  <si>
    <t>手順⑤</t>
  </si>
  <si>
    <t>次にHtを求めます。</t>
  </si>
  <si>
    <t>Ht＝</t>
  </si>
  <si>
    <t>手順⑥</t>
  </si>
  <si>
    <t>次にHmを求めます。</t>
  </si>
  <si>
    <t>Hm＝</t>
  </si>
  <si>
    <t>手順⑦</t>
  </si>
  <si>
    <t>最後にHeを求めます。</t>
  </si>
  <si>
    <t>He＝</t>
  </si>
  <si>
    <t>Hm</t>
  </si>
  <si>
    <t>(m)なので</t>
  </si>
  <si>
    <t>排出口の高さの補正：He　(m)　　（※じん笠等がない場合のみ補正）</t>
  </si>
  <si>
    <t>じん笠有無</t>
  </si>
  <si>
    <t>q＝</t>
  </si>
  <si>
    <t>K×10⁻³×（He)²</t>
  </si>
  <si>
    <t>8×10⁻³×（He)²</t>
  </si>
  <si>
    <t>じん笠がある場合は0、じん笠がない場合は1を入力してください。</t>
  </si>
  <si>
    <t>硫黄酸化物の排出基準（q）を計算する</t>
  </si>
  <si>
    <t>次にJの値を求めます。</t>
  </si>
  <si>
    <t>逆算K値（K’）は</t>
  </si>
  <si>
    <t>K'=</t>
  </si>
  <si>
    <t>q’×1000/（He)²</t>
  </si>
  <si>
    <t>炭素　c</t>
  </si>
  <si>
    <t>水素　h</t>
  </si>
  <si>
    <t>酸素　o</t>
  </si>
  <si>
    <t>窒素　n</t>
  </si>
  <si>
    <t>硫黄　s</t>
  </si>
  <si>
    <t>灰分 a</t>
  </si>
  <si>
    <t>水分　ｗ</t>
  </si>
  <si>
    <t>（N㎥/kg）</t>
  </si>
  <si>
    <t>燃焼ガス量（N㎥/kg)</t>
  </si>
  <si>
    <t>(m-0.21)Ao+1.867c+0.8n+0.7s</t>
  </si>
  <si>
    <t>燃料組成</t>
  </si>
  <si>
    <t>燃料中の水分及び燃焼によって生成される水蒸気を差し引いて</t>
  </si>
  <si>
    <t>②乾き燃焼ガス量G’</t>
  </si>
  <si>
    <t>なります。</t>
  </si>
  <si>
    <t>（℃）</t>
  </si>
  <si>
    <t>(22.4/32)×s×W</t>
  </si>
  <si>
    <t>（N㎥/ｈ）</t>
  </si>
  <si>
    <t>q’＝</t>
  </si>
  <si>
    <t>q’</t>
  </si>
  <si>
    <t>q</t>
  </si>
  <si>
    <t>より</t>
  </si>
  <si>
    <t>C＋O₂→CO₂　</t>
  </si>
  <si>
    <t>※各係数は燃焼における化学反応式の係数より。</t>
  </si>
  <si>
    <t>例</t>
  </si>
  <si>
    <t>H₂＋1/2O₂→H₂O</t>
  </si>
  <si>
    <t>1/0.21{22.4/12×ｃ+22.4/4×(h-o/8)+22.4/32×s}</t>
  </si>
  <si>
    <t>燃焼に利用されないとして全水素から差し引いた水素で、有効水素という。</t>
  </si>
  <si>
    <t>（h-o/8）は、燃料中の酸素は結合水(H₂O)の状態にあり、その水素分は</t>
  </si>
  <si>
    <t>燃料消費量をW（kg/h）とする。（右欄に入力）</t>
  </si>
  <si>
    <t>使用方法</t>
  </si>
  <si>
    <t>=</t>
  </si>
  <si>
    <r>
      <t>理論空気量：A</t>
    </r>
    <r>
      <rPr>
        <b/>
        <sz val="8"/>
        <rFont val="ＭＳ Ｐゴシック"/>
        <family val="3"/>
      </rPr>
      <t>0</t>
    </r>
  </si>
  <si>
    <r>
      <t>理論空気量A</t>
    </r>
    <r>
      <rPr>
        <sz val="7"/>
        <rFont val="ＭＳ Ｐゴシック"/>
        <family val="3"/>
      </rPr>
      <t>0</t>
    </r>
    <r>
      <rPr>
        <sz val="11"/>
        <rFont val="ＭＳ Ｐゴシック"/>
        <family val="3"/>
      </rPr>
      <t xml:space="preserve"> ：燃料の完全燃焼に必要な最小の空気量</t>
    </r>
  </si>
  <si>
    <r>
      <t>O</t>
    </r>
    <r>
      <rPr>
        <sz val="7"/>
        <rFont val="ＭＳ Ｐゴシック"/>
        <family val="3"/>
      </rPr>
      <t>0</t>
    </r>
    <r>
      <rPr>
        <sz val="11"/>
        <rFont val="ＭＳ Ｐゴシック"/>
        <family val="3"/>
      </rPr>
      <t>/0.21</t>
    </r>
  </si>
  <si>
    <r>
      <t>※O</t>
    </r>
    <r>
      <rPr>
        <sz val="7"/>
        <rFont val="ＭＳ Ｐゴシック"/>
        <family val="3"/>
      </rPr>
      <t>０</t>
    </r>
    <r>
      <rPr>
        <sz val="11"/>
        <rFont val="ＭＳ Ｐゴシック"/>
        <family val="3"/>
      </rPr>
      <t>は理論酸素量。空気中の酸素は21％（容積）とする。</t>
    </r>
  </si>
  <si>
    <t>(Oが16kgあればOに結合しているH２kgは燃焼に利用されない→2/16＝1/8）</t>
  </si>
  <si>
    <r>
      <t>A</t>
    </r>
    <r>
      <rPr>
        <sz val="7"/>
        <rFont val="ＭＳ Ｐゴシック"/>
        <family val="3"/>
      </rPr>
      <t>0</t>
    </r>
    <r>
      <rPr>
        <sz val="11"/>
        <rFont val="ＭＳ Ｐゴシック"/>
        <family val="3"/>
      </rPr>
      <t>=</t>
    </r>
  </si>
  <si>
    <r>
      <t>実際には理論空気量A</t>
    </r>
    <r>
      <rPr>
        <sz val="7"/>
        <rFont val="ＭＳ Ｐゴシック"/>
        <family val="3"/>
      </rPr>
      <t>0</t>
    </r>
    <r>
      <rPr>
        <sz val="11"/>
        <rFont val="ＭＳ Ｐゴシック"/>
        <family val="3"/>
      </rPr>
      <t>より多量の空気を与えなければ完全な燃焼ができない。</t>
    </r>
  </si>
  <si>
    <r>
      <t>A=mA</t>
    </r>
    <r>
      <rPr>
        <sz val="7"/>
        <rFont val="ＭＳ Ｐゴシック"/>
        <family val="3"/>
      </rPr>
      <t>0</t>
    </r>
    <r>
      <rPr>
        <sz val="11"/>
        <rFont val="ＭＳ Ｐゴシック"/>
        <family val="3"/>
      </rPr>
      <t xml:space="preserve">    (m&gt;1.0)</t>
    </r>
  </si>
  <si>
    <r>
      <t>理論燃焼ガス量：G</t>
    </r>
    <r>
      <rPr>
        <b/>
        <sz val="8"/>
        <rFont val="ＭＳ Ｐゴシック"/>
        <family val="3"/>
      </rPr>
      <t>0</t>
    </r>
    <r>
      <rPr>
        <b/>
        <sz val="12"/>
        <rFont val="ＭＳ Ｐゴシック"/>
        <family val="3"/>
      </rPr>
      <t>（湿り）、G</t>
    </r>
    <r>
      <rPr>
        <b/>
        <sz val="8"/>
        <rFont val="ＭＳ Ｐゴシック"/>
        <family val="3"/>
      </rPr>
      <t>0</t>
    </r>
    <r>
      <rPr>
        <b/>
        <sz val="12"/>
        <rFont val="ＭＳ Ｐゴシック"/>
        <family val="3"/>
      </rPr>
      <t>’（乾き）</t>
    </r>
  </si>
  <si>
    <r>
      <t>G=G</t>
    </r>
    <r>
      <rPr>
        <sz val="7"/>
        <rFont val="ＭＳ Ｐゴシック"/>
        <family val="3"/>
      </rPr>
      <t>0</t>
    </r>
    <r>
      <rPr>
        <sz val="11"/>
        <rFont val="ＭＳ Ｐゴシック"/>
        <family val="3"/>
      </rPr>
      <t>+(m-1)A</t>
    </r>
    <r>
      <rPr>
        <sz val="7"/>
        <rFont val="ＭＳ Ｐゴシック"/>
        <family val="3"/>
      </rPr>
      <t>0</t>
    </r>
  </si>
  <si>
    <r>
      <t>G’=G</t>
    </r>
    <r>
      <rPr>
        <sz val="7"/>
        <rFont val="ＭＳ Ｐゴシック"/>
        <family val="3"/>
      </rPr>
      <t>0</t>
    </r>
    <r>
      <rPr>
        <sz val="11"/>
        <rFont val="ＭＳ Ｐゴシック"/>
        <family val="3"/>
      </rPr>
      <t>’+(m-1)A</t>
    </r>
    <r>
      <rPr>
        <sz val="7"/>
        <rFont val="ＭＳ Ｐゴシック"/>
        <family val="3"/>
      </rPr>
      <t>0</t>
    </r>
  </si>
  <si>
    <r>
      <t>(m-0.21)A</t>
    </r>
    <r>
      <rPr>
        <sz val="7"/>
        <rFont val="ＭＳ Ｐゴシック"/>
        <family val="3"/>
      </rPr>
      <t>0</t>
    </r>
    <r>
      <rPr>
        <sz val="11"/>
        <rFont val="ＭＳ Ｐゴシック"/>
        <family val="3"/>
      </rPr>
      <t>+1.867c+11.2h+0.8n+0.7s+1.24w</t>
    </r>
  </si>
  <si>
    <t>供給される空気中の理論酸素量だけが燃料中の可燃元素と反応して</t>
  </si>
  <si>
    <t>燃焼ガスを生成するとして次の式で求められる。</t>
  </si>
  <si>
    <t>：排出口の実高さ（ｍ）　　　　　※煙突の図面に記した地盤面からの高さ。</t>
  </si>
  <si>
    <r>
      <t>まず、He、H</t>
    </r>
    <r>
      <rPr>
        <sz val="7"/>
        <rFont val="ＭＳ Ｐゴシック"/>
        <family val="3"/>
      </rPr>
      <t>０</t>
    </r>
    <r>
      <rPr>
        <sz val="11"/>
        <rFont val="ＭＳ Ｐゴシック"/>
        <family val="3"/>
      </rPr>
      <t>、Hm、Ht、Q、V、Tの定義を下記に示します。</t>
    </r>
  </si>
  <si>
    <r>
      <t>H</t>
    </r>
    <r>
      <rPr>
        <sz val="7"/>
        <rFont val="ＭＳ Ｐゴシック"/>
        <family val="3"/>
      </rPr>
      <t>0</t>
    </r>
  </si>
  <si>
    <t>：温度１５℃における排出ガス量（㎥/s）　　※一秒間あたりの排出ガス量。</t>
  </si>
  <si>
    <r>
      <t>Q</t>
    </r>
    <r>
      <rPr>
        <sz val="8"/>
        <rFont val="ＭＳ Ｐゴシック"/>
        <family val="3"/>
      </rPr>
      <t>15</t>
    </r>
  </si>
  <si>
    <r>
      <t>最初にQ</t>
    </r>
    <r>
      <rPr>
        <sz val="8"/>
        <rFont val="ＭＳ Ｐゴシック"/>
        <family val="3"/>
      </rPr>
      <t>15</t>
    </r>
    <r>
      <rPr>
        <sz val="11"/>
        <rFont val="ＭＳ Ｐゴシック"/>
        <family val="3"/>
      </rPr>
      <t>を求めます。</t>
    </r>
  </si>
  <si>
    <r>
      <t>Q</t>
    </r>
    <r>
      <rPr>
        <sz val="7"/>
        <rFont val="ＭＳ Ｐゴシック"/>
        <family val="3"/>
      </rPr>
      <t>0</t>
    </r>
    <r>
      <rPr>
        <sz val="11"/>
        <rFont val="ＭＳ Ｐゴシック"/>
        <family val="3"/>
      </rPr>
      <t>を温度０℃（２７３K）における排出ガス量（㎥/s）とすると</t>
    </r>
  </si>
  <si>
    <r>
      <t>Q</t>
    </r>
    <r>
      <rPr>
        <sz val="7"/>
        <rFont val="ＭＳ Ｐゴシック"/>
        <family val="3"/>
      </rPr>
      <t>0</t>
    </r>
    <r>
      <rPr>
        <sz val="11"/>
        <rFont val="ＭＳ Ｐゴシック"/>
        <family val="3"/>
      </rPr>
      <t>/T</t>
    </r>
    <r>
      <rPr>
        <sz val="7"/>
        <rFont val="ＭＳ Ｐゴシック"/>
        <family val="3"/>
      </rPr>
      <t>0+273</t>
    </r>
    <r>
      <rPr>
        <sz val="11"/>
        <rFont val="ＭＳ Ｐゴシック"/>
        <family val="3"/>
      </rPr>
      <t>＝Q</t>
    </r>
    <r>
      <rPr>
        <sz val="7"/>
        <rFont val="ＭＳ Ｐゴシック"/>
        <family val="3"/>
      </rPr>
      <t>15</t>
    </r>
    <r>
      <rPr>
        <sz val="11"/>
        <rFont val="ＭＳ Ｐゴシック"/>
        <family val="3"/>
      </rPr>
      <t>/T</t>
    </r>
    <r>
      <rPr>
        <sz val="7"/>
        <rFont val="ＭＳ Ｐゴシック"/>
        <family val="3"/>
      </rPr>
      <t>15+273</t>
    </r>
  </si>
  <si>
    <r>
      <t>Q</t>
    </r>
    <r>
      <rPr>
        <sz val="7"/>
        <rFont val="ＭＳ Ｐゴシック"/>
        <family val="3"/>
      </rPr>
      <t>15</t>
    </r>
    <r>
      <rPr>
        <sz val="11"/>
        <rFont val="ＭＳ Ｐゴシック"/>
        <family val="3"/>
      </rPr>
      <t>＝</t>
    </r>
  </si>
  <si>
    <r>
      <t>Q</t>
    </r>
    <r>
      <rPr>
        <sz val="7"/>
        <rFont val="ＭＳ Ｐゴシック"/>
        <family val="3"/>
      </rPr>
      <t>0</t>
    </r>
    <r>
      <rPr>
        <sz val="11"/>
        <rFont val="ＭＳ Ｐゴシック"/>
        <family val="3"/>
      </rPr>
      <t>×T</t>
    </r>
    <r>
      <rPr>
        <sz val="7"/>
        <rFont val="ＭＳ Ｐゴシック"/>
        <family val="3"/>
      </rPr>
      <t>15+273</t>
    </r>
    <r>
      <rPr>
        <sz val="11"/>
        <rFont val="ＭＳ Ｐゴシック"/>
        <family val="3"/>
      </rPr>
      <t>/T</t>
    </r>
    <r>
      <rPr>
        <sz val="7"/>
        <rFont val="ＭＳ Ｐゴシック"/>
        <family val="3"/>
      </rPr>
      <t>0+273</t>
    </r>
  </si>
  <si>
    <r>
      <t>Q</t>
    </r>
    <r>
      <rPr>
        <sz val="7"/>
        <rFont val="ＭＳ Ｐゴシック"/>
        <family val="3"/>
      </rPr>
      <t>0</t>
    </r>
    <r>
      <rPr>
        <sz val="11"/>
        <rFont val="ＭＳ Ｐゴシック"/>
        <family val="3"/>
      </rPr>
      <t>×288/273</t>
    </r>
  </si>
  <si>
    <t>Q/(60×60)×288/273</t>
  </si>
  <si>
    <r>
      <t>※「60×60」はQとQ</t>
    </r>
    <r>
      <rPr>
        <sz val="7"/>
        <rFont val="ＭＳ Ｐゴシック"/>
        <family val="3"/>
      </rPr>
      <t>0</t>
    </r>
    <r>
      <rPr>
        <sz val="11"/>
        <rFont val="ＭＳ Ｐゴシック"/>
        <family val="3"/>
      </rPr>
      <t>の単位（時間と秒）を統一するため</t>
    </r>
  </si>
  <si>
    <r>
      <t>Q</t>
    </r>
    <r>
      <rPr>
        <sz val="7"/>
        <rFont val="ＭＳ Ｐゴシック"/>
        <family val="3"/>
      </rPr>
      <t>15</t>
    </r>
    <r>
      <rPr>
        <sz val="11"/>
        <rFont val="ＭＳ Ｐゴシック"/>
        <family val="3"/>
      </rPr>
      <t>×（273＋排出ガス温度）/（273+15)</t>
    </r>
  </si>
  <si>
    <r>
      <t>1/{(Q</t>
    </r>
    <r>
      <rPr>
        <sz val="7"/>
        <rFont val="ＭＳ Ｐゴシック"/>
        <family val="3"/>
      </rPr>
      <t>15</t>
    </r>
    <r>
      <rPr>
        <sz val="11"/>
        <rFont val="ＭＳ Ｐゴシック"/>
        <family val="3"/>
      </rPr>
      <t>×V)の平方根}×{1460-296×V/（T-288）}+１</t>
    </r>
  </si>
  <si>
    <r>
      <t>2.01×10⁻³×Q</t>
    </r>
    <r>
      <rPr>
        <sz val="7"/>
        <rFont val="ＭＳ Ｐゴシック"/>
        <family val="3"/>
      </rPr>
      <t>15</t>
    </r>
    <r>
      <rPr>
        <sz val="11"/>
        <rFont val="ＭＳ Ｐゴシック"/>
        <family val="3"/>
      </rPr>
      <t>(T-288)（2.30×logJ＋1/J-1)</t>
    </r>
  </si>
  <si>
    <r>
      <t>0.795{（Q</t>
    </r>
    <r>
      <rPr>
        <sz val="7"/>
        <rFont val="ＭＳ Ｐゴシック"/>
        <family val="3"/>
      </rPr>
      <t>15</t>
    </r>
    <r>
      <rPr>
        <sz val="11"/>
        <rFont val="ＭＳ Ｐゴシック"/>
        <family val="3"/>
      </rPr>
      <t>V)の平方根}/(1+2.58/V)</t>
    </r>
  </si>
  <si>
    <r>
      <t>H</t>
    </r>
    <r>
      <rPr>
        <sz val="7"/>
        <rFont val="ＭＳ Ｐゴシック"/>
        <family val="3"/>
      </rPr>
      <t>0</t>
    </r>
    <r>
      <rPr>
        <sz val="11"/>
        <rFont val="ＭＳ Ｐゴシック"/>
        <family val="3"/>
      </rPr>
      <t>+0.65(Hm+Ht)</t>
    </r>
  </si>
  <si>
    <r>
      <t>H</t>
    </r>
    <r>
      <rPr>
        <sz val="7"/>
        <rFont val="ＭＳ Ｐゴシック"/>
        <family val="3"/>
      </rPr>
      <t>0</t>
    </r>
    <r>
      <rPr>
        <sz val="11"/>
        <rFont val="ＭＳ Ｐゴシック"/>
        <family val="3"/>
      </rPr>
      <t>を右欄に入力</t>
    </r>
  </si>
  <si>
    <r>
      <t>H</t>
    </r>
    <r>
      <rPr>
        <sz val="7"/>
        <rFont val="ＭＳ Ｐゴシック"/>
        <family val="3"/>
      </rPr>
      <t>0</t>
    </r>
    <r>
      <rPr>
        <sz val="11"/>
        <rFont val="ＭＳ Ｐゴシック"/>
        <family val="3"/>
      </rPr>
      <t>の値を入力してください。</t>
    </r>
  </si>
  <si>
    <t>※小樽市における排出基準に係るK値は８</t>
  </si>
  <si>
    <t>硫黄酸化物の排出量（q')</t>
  </si>
  <si>
    <t>じん笠等がある場合は補正不要のためHe=H0となるので、次の７へ進んでください。</t>
  </si>
  <si>
    <t>※　燃料が理論空気量で完全燃焼したと仮定したときの燃焼排ガス量を理論燃焼ガス量という。</t>
  </si>
  <si>
    <t>※　燃料排ガス中には、燃料中の水分や燃焼によって生成される水蒸気を不飽和の状態で含んでおり、</t>
  </si>
  <si>
    <t>　これを湿り燃焼ガスという。水蒸気を除外したガスを乾き燃焼ガスという。</t>
  </si>
  <si>
    <t>※　燃焼排ガスの分析は乾き燃焼ガス中の組成割合で示される。</t>
  </si>
  <si>
    <t>Cが12kgあるとするとO₂は22.4N㎥必要。</t>
  </si>
  <si>
    <t>Cが1kgあるとするとO₂は1.867N㎥必要。</t>
  </si>
  <si>
    <t>：排出ガスの温度（絶対温度：K）　　　　　※K＝℃＋２７３．１５</t>
  </si>
  <si>
    <t>なお、硫黄酸化物容量比（ppm)は</t>
  </si>
  <si>
    <t>=</t>
  </si>
  <si>
    <t xml:space="preserve">容量比(ppm) </t>
  </si>
  <si>
    <r>
      <t>q’/Q’×10</t>
    </r>
    <r>
      <rPr>
        <vertAlign val="superscript"/>
        <sz val="11"/>
        <rFont val="ＭＳ Ｐゴシック"/>
        <family val="3"/>
      </rPr>
      <t>6</t>
    </r>
  </si>
  <si>
    <t>※固体燃料に使用してください。</t>
  </si>
  <si>
    <t>燃料成分表から固体燃料１kg中の各物質の質量（kg)を入力する。</t>
  </si>
  <si>
    <t>Hが1kｇあるとするとO₂は（22.4/4）N㎥必要。</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</si>
</sst>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0_ "/>
    <numFmt numFmtId="178" formatCode="0.0000_ "/>
    <numFmt numFmtId="179" formatCode="0_ "/>
    <numFmt numFmtId="180" formatCode="0.000_);[Red]\(0.000\)"/>
    <numFmt numFmtId="181" formatCode="0.00_);[Red]\(0.00\)"/>
  </numFmts>
  <fonts count="45">
    <font>
      <sz val="11"/>
      <name val="ＭＳ Ｐゴシック"/>
      <family val="3"/>
    </font>
    <font>
      <sz val="6"/>
      <name val="ＭＳ Ｐゴシック"/>
      <family val="3"/>
    </font>
    <font>
      <sz val="12"/>
      <name val="ＭＳ Ｐゴシック"/>
      <family val="3"/>
    </font>
    <font>
      <sz val="14"/>
      <name val="ＭＳ Ｐゴシック"/>
      <family val="3"/>
    </font>
    <font>
      <b/>
      <sz val="14"/>
      <name val="ＭＳ Ｐゴシック"/>
      <family val="3"/>
    </font>
    <font>
      <b/>
      <sz val="12"/>
      <name val="ＭＳ Ｐゴシック"/>
      <family val="3"/>
    </font>
    <font>
      <b/>
      <sz val="8"/>
      <name val="ＭＳ Ｐゴシック"/>
      <family val="3"/>
    </font>
    <font>
      <sz val="7"/>
      <name val="ＭＳ Ｐゴシック"/>
      <family val="3"/>
    </font>
    <font>
      <sz val="8"/>
      <name val="ＭＳ Ｐゴシック"/>
      <family val="3"/>
    </font>
    <font>
      <b/>
      <sz val="11"/>
      <name val="ＭＳ Ｐゴシック"/>
      <family val="3"/>
    </font>
    <font>
      <vertAlign val="superscript"/>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indexed="44"/>
        <bgColor indexed="64"/>
      </patternFill>
    </fill>
    <fill>
      <patternFill patternType="solid">
        <fgColor rgb="FFFFFF00"/>
        <bgColor indexed="64"/>
      </patternFill>
    </fill>
  </fills>
  <borders count="1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4" fillId="32" borderId="0" applyNumberFormat="0" applyBorder="0" applyAlignment="0" applyProtection="0"/>
  </cellStyleXfs>
  <cellXfs count="52">
    <xf numFmtId="0" fontId="0" fillId="0" borderId="0" xfId="0" applyAlignment="1">
      <alignment vertical="center"/>
    </xf>
    <xf numFmtId="0" fontId="0" fillId="0" borderId="0" xfId="0" applyFill="1" applyAlignment="1">
      <alignment vertical="center"/>
    </xf>
    <xf numFmtId="0" fontId="0" fillId="0" borderId="0" xfId="0" applyAlignment="1">
      <alignment vertical="center"/>
    </xf>
    <xf numFmtId="0" fontId="0" fillId="0" borderId="0" xfId="0" applyAlignment="1">
      <alignment horizontal="right" vertical="center"/>
    </xf>
    <xf numFmtId="0" fontId="0" fillId="0" borderId="0" xfId="0" applyAlignment="1">
      <alignment horizontal="left" vertical="top"/>
    </xf>
    <xf numFmtId="0" fontId="0" fillId="0" borderId="0" xfId="0" applyFill="1" applyBorder="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10" xfId="0" applyBorder="1" applyAlignment="1">
      <alignment horizontal="center" vertical="center"/>
    </xf>
    <xf numFmtId="0" fontId="2" fillId="0" borderId="0" xfId="0" applyFont="1" applyAlignment="1">
      <alignment horizontal="center" vertical="center"/>
    </xf>
    <xf numFmtId="0" fontId="3" fillId="0" borderId="0" xfId="0" applyFont="1" applyAlignment="1">
      <alignment horizontal="center" vertical="center"/>
    </xf>
    <xf numFmtId="0" fontId="4" fillId="0" borderId="0" xfId="0" applyFont="1" applyAlignment="1">
      <alignment vertical="center"/>
    </xf>
    <xf numFmtId="0" fontId="5" fillId="0" borderId="0" xfId="0" applyFont="1" applyAlignment="1">
      <alignment vertical="center"/>
    </xf>
    <xf numFmtId="0" fontId="4" fillId="0" borderId="0" xfId="0" applyFont="1" applyAlignment="1">
      <alignment horizontal="center" vertical="center"/>
    </xf>
    <xf numFmtId="0" fontId="0" fillId="0" borderId="0" xfId="0" applyBorder="1" applyAlignment="1">
      <alignment horizontal="center" vertical="center"/>
    </xf>
    <xf numFmtId="0" fontId="0" fillId="0" borderId="0" xfId="0" applyNumberFormat="1" applyAlignment="1">
      <alignment vertical="center"/>
    </xf>
    <xf numFmtId="0" fontId="0" fillId="33" borderId="0" xfId="0" applyFill="1" applyBorder="1" applyAlignment="1">
      <alignment vertical="center"/>
    </xf>
    <xf numFmtId="57" fontId="0" fillId="0" borderId="0" xfId="0" applyNumberFormat="1" applyFill="1" applyAlignment="1">
      <alignment vertical="center"/>
    </xf>
    <xf numFmtId="0" fontId="0" fillId="0" borderId="0" xfId="0" applyAlignment="1">
      <alignment vertical="top"/>
    </xf>
    <xf numFmtId="0" fontId="4" fillId="0" borderId="0" xfId="0" applyFont="1" applyFill="1" applyAlignment="1">
      <alignment horizontal="center" vertical="center"/>
    </xf>
    <xf numFmtId="0" fontId="4" fillId="0" borderId="0" xfId="0" applyFont="1" applyFill="1" applyAlignment="1">
      <alignment vertical="center"/>
    </xf>
    <xf numFmtId="0" fontId="0" fillId="0" borderId="0" xfId="0" applyAlignment="1">
      <alignment horizontal="left" vertical="center"/>
    </xf>
    <xf numFmtId="176" fontId="0" fillId="0" borderId="0" xfId="0" applyNumberFormat="1" applyAlignment="1">
      <alignment vertical="center"/>
    </xf>
    <xf numFmtId="176" fontId="0" fillId="0" borderId="0" xfId="0" applyNumberFormat="1" applyFill="1" applyAlignment="1">
      <alignment horizontal="left" vertical="center"/>
    </xf>
    <xf numFmtId="176" fontId="0" fillId="0" borderId="0" xfId="0" applyNumberFormat="1" applyFill="1" applyAlignment="1">
      <alignment vertical="center"/>
    </xf>
    <xf numFmtId="178" fontId="0" fillId="34" borderId="10" xfId="0" applyNumberFormat="1" applyFill="1" applyBorder="1" applyAlignment="1" applyProtection="1">
      <alignment vertical="center"/>
      <protection locked="0"/>
    </xf>
    <xf numFmtId="0" fontId="0" fillId="34" borderId="10" xfId="0" applyFill="1" applyBorder="1" applyAlignment="1" applyProtection="1">
      <alignment vertical="center"/>
      <protection locked="0"/>
    </xf>
    <xf numFmtId="0" fontId="4" fillId="0" borderId="0" xfId="0" applyFont="1" applyAlignment="1">
      <alignment horizontal="left" vertical="center"/>
    </xf>
    <xf numFmtId="0" fontId="2" fillId="0" borderId="0" xfId="0" applyFont="1" applyFill="1" applyAlignment="1">
      <alignment horizontal="center" vertical="center"/>
    </xf>
    <xf numFmtId="0" fontId="9" fillId="0" borderId="0" xfId="0" applyFont="1" applyAlignment="1">
      <alignment vertical="center"/>
    </xf>
    <xf numFmtId="0" fontId="9" fillId="0" borderId="0" xfId="0" applyFont="1" applyAlignment="1">
      <alignment horizontal="right" vertical="center"/>
    </xf>
    <xf numFmtId="0" fontId="0" fillId="33" borderId="0" xfId="0" applyFill="1" applyAlignment="1">
      <alignment horizontal="center" vertical="center"/>
    </xf>
    <xf numFmtId="0" fontId="0" fillId="0" borderId="0" xfId="0" applyAlignment="1">
      <alignment horizontal="center" vertical="center"/>
    </xf>
    <xf numFmtId="0" fontId="0" fillId="35" borderId="0" xfId="0" applyFill="1" applyAlignment="1">
      <alignment vertical="center"/>
    </xf>
    <xf numFmtId="176" fontId="0" fillId="33" borderId="0" xfId="0" applyNumberFormat="1" applyFill="1" applyAlignment="1">
      <alignment vertical="center"/>
    </xf>
    <xf numFmtId="178" fontId="0" fillId="33" borderId="0" xfId="0" applyNumberFormat="1" applyFill="1" applyAlignment="1">
      <alignment vertical="center"/>
    </xf>
    <xf numFmtId="0" fontId="0" fillId="33" borderId="0" xfId="0" applyFill="1" applyAlignment="1">
      <alignment horizontal="center" vertical="center"/>
    </xf>
    <xf numFmtId="177" fontId="0" fillId="33" borderId="0" xfId="0" applyNumberFormat="1" applyFill="1" applyAlignment="1">
      <alignment vertical="center"/>
    </xf>
    <xf numFmtId="177" fontId="0" fillId="33" borderId="0" xfId="0" applyNumberFormat="1" applyFill="1" applyAlignment="1">
      <alignment horizontal="right" vertical="center"/>
    </xf>
    <xf numFmtId="0" fontId="0" fillId="0" borderId="11" xfId="0" applyNumberFormat="1" applyBorder="1" applyAlignment="1">
      <alignment vertical="center"/>
    </xf>
    <xf numFmtId="0" fontId="0" fillId="0" borderId="12" xfId="0" applyNumberFormat="1" applyBorder="1" applyAlignment="1">
      <alignment vertical="center"/>
    </xf>
    <xf numFmtId="176" fontId="0" fillId="0" borderId="0" xfId="0" applyNumberFormat="1" applyAlignment="1">
      <alignment vertical="center"/>
    </xf>
    <xf numFmtId="0" fontId="0" fillId="0" borderId="11" xfId="0" applyBorder="1" applyAlignment="1">
      <alignment horizontal="center" vertical="center"/>
    </xf>
    <xf numFmtId="0" fontId="0" fillId="0" borderId="13" xfId="0" applyBorder="1" applyAlignment="1">
      <alignment horizontal="center" vertical="center"/>
    </xf>
    <xf numFmtId="0" fontId="0" fillId="0" borderId="12" xfId="0" applyBorder="1" applyAlignment="1">
      <alignment horizontal="center" vertical="center"/>
    </xf>
    <xf numFmtId="181" fontId="0" fillId="33" borderId="0" xfId="0" applyNumberFormat="1" applyFill="1" applyAlignment="1">
      <alignment vertical="center"/>
    </xf>
    <xf numFmtId="181" fontId="0" fillId="0" borderId="0" xfId="0" applyNumberFormat="1" applyAlignment="1">
      <alignment vertical="center"/>
    </xf>
    <xf numFmtId="0" fontId="0" fillId="0" borderId="10" xfId="0" applyNumberFormat="1" applyBorder="1" applyAlignment="1">
      <alignment vertical="center"/>
    </xf>
    <xf numFmtId="0" fontId="0" fillId="0" borderId="10" xfId="0" applyBorder="1" applyAlignment="1">
      <alignment vertical="center"/>
    </xf>
    <xf numFmtId="176" fontId="0" fillId="33" borderId="0" xfId="0" applyNumberFormat="1" applyFill="1" applyAlignment="1">
      <alignment horizontal="right" vertical="center"/>
    </xf>
    <xf numFmtId="0" fontId="0" fillId="0" borderId="10" xfId="0" applyBorder="1" applyAlignment="1">
      <alignment horizontal="center" vertical="center"/>
    </xf>
    <xf numFmtId="0" fontId="0" fillId="0" borderId="0" xfId="0" applyAlignment="1">
      <alignment horizontal="righ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34"/>
  </sheetPr>
  <dimension ref="A1:J181"/>
  <sheetViews>
    <sheetView tabSelected="1" view="pageBreakPreview" zoomScale="115" zoomScaleNormal="115" zoomScaleSheetLayoutView="115" zoomScalePageLayoutView="0" workbookViewId="0" topLeftCell="A1">
      <selection activeCell="E8" sqref="E8"/>
    </sheetView>
  </sheetViews>
  <sheetFormatPr defaultColWidth="9.00390625" defaultRowHeight="13.5"/>
  <cols>
    <col min="1" max="1" width="3.875" style="9" customWidth="1"/>
    <col min="2" max="2" width="6.125" style="0" customWidth="1"/>
    <col min="3" max="3" width="3.875" style="0" customWidth="1"/>
    <col min="4" max="4" width="4.125" style="0" customWidth="1"/>
    <col min="5" max="5" width="8.00390625" style="0" customWidth="1"/>
    <col min="9" max="9" width="9.50390625" style="0" bestFit="1" customWidth="1"/>
  </cols>
  <sheetData>
    <row r="1" ht="17.25">
      <c r="A1" s="27" t="s">
        <v>104</v>
      </c>
    </row>
    <row r="2" ht="14.25">
      <c r="B2" t="s">
        <v>22</v>
      </c>
    </row>
    <row r="3" ht="14.25">
      <c r="B3" t="s">
        <v>154</v>
      </c>
    </row>
    <row r="4" ht="14.25">
      <c r="I4" s="17"/>
    </row>
    <row r="5" spans="1:2" ht="17.25">
      <c r="A5" s="13">
        <v>1</v>
      </c>
      <c r="B5" s="11" t="s">
        <v>85</v>
      </c>
    </row>
    <row r="6" spans="1:2" ht="17.25">
      <c r="A6" s="10"/>
      <c r="B6" s="11"/>
    </row>
    <row r="7" ht="14.25">
      <c r="B7" t="s">
        <v>155</v>
      </c>
    </row>
    <row r="8" spans="2:5" ht="14.25">
      <c r="B8" s="42" t="s">
        <v>75</v>
      </c>
      <c r="C8" s="43"/>
      <c r="D8" s="44"/>
      <c r="E8" s="25"/>
    </row>
    <row r="9" spans="2:5" ht="14.25">
      <c r="B9" s="42" t="s">
        <v>76</v>
      </c>
      <c r="C9" s="43"/>
      <c r="D9" s="44"/>
      <c r="E9" s="25"/>
    </row>
    <row r="10" spans="2:5" ht="14.25">
      <c r="B10" s="42" t="s">
        <v>77</v>
      </c>
      <c r="C10" s="43"/>
      <c r="D10" s="44"/>
      <c r="E10" s="25"/>
    </row>
    <row r="11" spans="2:5" ht="14.25">
      <c r="B11" s="42" t="s">
        <v>78</v>
      </c>
      <c r="C11" s="43"/>
      <c r="D11" s="44"/>
      <c r="E11" s="25"/>
    </row>
    <row r="12" spans="2:5" ht="14.25">
      <c r="B12" s="42" t="s">
        <v>79</v>
      </c>
      <c r="C12" s="43"/>
      <c r="D12" s="44"/>
      <c r="E12" s="25"/>
    </row>
    <row r="13" spans="2:5" ht="14.25">
      <c r="B13" s="42" t="s">
        <v>80</v>
      </c>
      <c r="C13" s="43"/>
      <c r="D13" s="44"/>
      <c r="E13" s="25"/>
    </row>
    <row r="14" spans="2:8" ht="14.25">
      <c r="B14" s="42" t="s">
        <v>81</v>
      </c>
      <c r="C14" s="43"/>
      <c r="D14" s="44"/>
      <c r="E14" s="25"/>
      <c r="H14" s="1"/>
    </row>
    <row r="15" spans="2:5" ht="14.25">
      <c r="B15" s="6"/>
      <c r="C15" s="6"/>
      <c r="D15" s="7"/>
      <c r="E15" s="5"/>
    </row>
    <row r="17" spans="1:6" ht="17.25">
      <c r="A17" s="13">
        <v>2</v>
      </c>
      <c r="B17" s="11" t="s">
        <v>106</v>
      </c>
      <c r="F17" t="s">
        <v>82</v>
      </c>
    </row>
    <row r="19" ht="14.25">
      <c r="B19" t="s">
        <v>107</v>
      </c>
    </row>
    <row r="21" spans="2:6" ht="14.25">
      <c r="B21" s="3" t="s">
        <v>111</v>
      </c>
      <c r="C21" t="s">
        <v>108</v>
      </c>
      <c r="F21" t="s">
        <v>109</v>
      </c>
    </row>
    <row r="22" spans="2:4" ht="14.25">
      <c r="B22" s="3" t="s">
        <v>105</v>
      </c>
      <c r="C22" s="1" t="s">
        <v>100</v>
      </c>
      <c r="D22" s="1"/>
    </row>
    <row r="23" spans="2:5" ht="14.25">
      <c r="B23" s="3" t="s">
        <v>0</v>
      </c>
      <c r="C23" s="49">
        <f>1/0.21*(22.4/12*E8+22.4/4*(E9-E10/8)+22.4/32*E12)</f>
        <v>0</v>
      </c>
      <c r="D23" s="49"/>
      <c r="E23" t="s">
        <v>82</v>
      </c>
    </row>
    <row r="25" ht="14.25">
      <c r="C25" t="s">
        <v>97</v>
      </c>
    </row>
    <row r="26" spans="3:4" ht="14.25">
      <c r="C26" t="s">
        <v>98</v>
      </c>
      <c r="D26" t="s">
        <v>96</v>
      </c>
    </row>
    <row r="27" ht="14.25">
      <c r="D27" t="s">
        <v>147</v>
      </c>
    </row>
    <row r="28" spans="3:4" ht="14.25">
      <c r="C28" t="s">
        <v>98</v>
      </c>
      <c r="D28" t="s">
        <v>99</v>
      </c>
    </row>
    <row r="29" ht="14.25">
      <c r="D29" t="s">
        <v>156</v>
      </c>
    </row>
    <row r="30" ht="14.25">
      <c r="D30" t="s">
        <v>102</v>
      </c>
    </row>
    <row r="31" ht="14.25">
      <c r="D31" t="s">
        <v>101</v>
      </c>
    </row>
    <row r="32" ht="14.25">
      <c r="D32" t="s">
        <v>110</v>
      </c>
    </row>
    <row r="35" spans="1:2" ht="17.25">
      <c r="A35" s="13">
        <v>3</v>
      </c>
      <c r="B35" s="11" t="s">
        <v>8</v>
      </c>
    </row>
    <row r="36" spans="1:2" ht="17.25">
      <c r="A36" s="13"/>
      <c r="B36" s="11"/>
    </row>
    <row r="37" spans="2:5" ht="14.25">
      <c r="B37" s="50" t="s">
        <v>7</v>
      </c>
      <c r="C37" s="50"/>
      <c r="D37" s="50"/>
      <c r="E37" s="26"/>
    </row>
    <row r="39" ht="14.25">
      <c r="B39" t="s">
        <v>112</v>
      </c>
    </row>
    <row r="40" ht="14.25">
      <c r="B40" t="s">
        <v>1</v>
      </c>
    </row>
    <row r="42" spans="2:3" ht="14.25">
      <c r="B42" t="s">
        <v>2</v>
      </c>
      <c r="C42" t="s">
        <v>113</v>
      </c>
    </row>
    <row r="45" spans="1:2" ht="17.25">
      <c r="A45" s="13">
        <v>4</v>
      </c>
      <c r="B45" s="11" t="s">
        <v>83</v>
      </c>
    </row>
    <row r="46" spans="1:2" ht="17.25">
      <c r="A46" s="13"/>
      <c r="B46" s="11"/>
    </row>
    <row r="47" spans="2:8" ht="14.25">
      <c r="B47" s="12" t="s">
        <v>3</v>
      </c>
      <c r="H47" t="s">
        <v>82</v>
      </c>
    </row>
    <row r="48" spans="2:8" ht="14.25">
      <c r="B48" s="12" t="s">
        <v>114</v>
      </c>
      <c r="H48" t="s">
        <v>82</v>
      </c>
    </row>
    <row r="50" ht="14.25">
      <c r="B50" t="s">
        <v>143</v>
      </c>
    </row>
    <row r="51" ht="14.25">
      <c r="B51" t="s">
        <v>144</v>
      </c>
    </row>
    <row r="52" ht="14.25">
      <c r="B52" t="s">
        <v>145</v>
      </c>
    </row>
    <row r="53" ht="14.25">
      <c r="B53" t="s">
        <v>146</v>
      </c>
    </row>
    <row r="55" ht="14.25">
      <c r="B55" t="s">
        <v>5</v>
      </c>
    </row>
    <row r="56" spans="3:6" ht="14.25">
      <c r="C56" t="s">
        <v>115</v>
      </c>
      <c r="F56" t="s">
        <v>82</v>
      </c>
    </row>
    <row r="57" spans="3:6" ht="14.25">
      <c r="C57" t="s">
        <v>116</v>
      </c>
      <c r="F57" t="s">
        <v>82</v>
      </c>
    </row>
    <row r="59" ht="14.25">
      <c r="B59" t="s">
        <v>4</v>
      </c>
    </row>
    <row r="61" ht="14.25">
      <c r="B61" t="s">
        <v>118</v>
      </c>
    </row>
    <row r="62" ht="14.25">
      <c r="B62" t="s">
        <v>119</v>
      </c>
    </row>
    <row r="64" spans="2:10" ht="14.25">
      <c r="B64" s="3" t="s">
        <v>6</v>
      </c>
      <c r="C64" s="18" t="s">
        <v>117</v>
      </c>
      <c r="D64" s="4"/>
      <c r="E64" s="4"/>
      <c r="F64" s="4"/>
      <c r="G64" s="4"/>
      <c r="H64" s="4"/>
      <c r="I64" t="s">
        <v>82</v>
      </c>
      <c r="J64" s="4"/>
    </row>
    <row r="65" spans="2:5" ht="14.25">
      <c r="B65" s="3" t="s">
        <v>10</v>
      </c>
      <c r="C65" s="49">
        <f>(E37-0.21)*C23+1.867*E8+11.2*E9+0.8*E11+0.7*E12+1.24*E14</f>
        <v>0</v>
      </c>
      <c r="D65" s="49"/>
      <c r="E65" t="s">
        <v>82</v>
      </c>
    </row>
    <row r="66" spans="2:4" ht="14.25">
      <c r="B66" s="3"/>
      <c r="C66" s="23"/>
      <c r="D66" s="23"/>
    </row>
    <row r="67" spans="2:4" ht="14.25">
      <c r="B67" s="3"/>
      <c r="C67" s="1" t="s">
        <v>97</v>
      </c>
      <c r="D67" s="23"/>
    </row>
    <row r="68" spans="2:4" ht="14.25">
      <c r="B68" s="3"/>
      <c r="C68" t="s">
        <v>98</v>
      </c>
      <c r="D68" t="s">
        <v>96</v>
      </c>
    </row>
    <row r="69" spans="2:4" ht="14.25">
      <c r="B69" s="3"/>
      <c r="D69" t="s">
        <v>147</v>
      </c>
    </row>
    <row r="70" spans="2:4" ht="14.25">
      <c r="B70" s="3"/>
      <c r="D70" t="s">
        <v>148</v>
      </c>
    </row>
    <row r="71" ht="14.25">
      <c r="C71" s="1"/>
    </row>
    <row r="72" ht="14.25">
      <c r="B72" t="s">
        <v>87</v>
      </c>
    </row>
    <row r="74" ht="14.25">
      <c r="B74" t="s">
        <v>86</v>
      </c>
    </row>
    <row r="75" spans="2:7" ht="14.25">
      <c r="B75" s="3" t="s">
        <v>9</v>
      </c>
      <c r="C75" s="18" t="s">
        <v>84</v>
      </c>
      <c r="G75" t="s">
        <v>82</v>
      </c>
    </row>
    <row r="76" spans="2:10" ht="14.25">
      <c r="B76" s="3" t="s">
        <v>10</v>
      </c>
      <c r="C76" s="49">
        <f>(E37-0.21)*C23+1.867*E8+0.8*E11+0.7*E12</f>
        <v>0</v>
      </c>
      <c r="D76" s="51"/>
      <c r="E76" t="s">
        <v>82</v>
      </c>
      <c r="F76" s="4"/>
      <c r="G76" s="4"/>
      <c r="H76" s="4"/>
      <c r="I76" s="4"/>
      <c r="J76" s="4"/>
    </row>
    <row r="77" spans="2:10" ht="14.25">
      <c r="B77" s="3"/>
      <c r="C77" s="23"/>
      <c r="D77" s="21"/>
      <c r="F77" s="4"/>
      <c r="G77" s="4"/>
      <c r="H77" s="4"/>
      <c r="I77" s="4"/>
      <c r="J77" s="4"/>
    </row>
    <row r="78" spans="3:10" ht="14.25">
      <c r="C78" s="4"/>
      <c r="D78" s="4"/>
      <c r="E78" s="4"/>
      <c r="F78" s="4"/>
      <c r="G78" s="4"/>
      <c r="H78" s="4"/>
      <c r="I78" s="4"/>
      <c r="J78" s="4"/>
    </row>
    <row r="79" spans="1:2" ht="17.25">
      <c r="A79" s="13">
        <v>5</v>
      </c>
      <c r="B79" s="11" t="s">
        <v>11</v>
      </c>
    </row>
    <row r="81" spans="2:8" ht="14.25">
      <c r="B81" s="12" t="s">
        <v>12</v>
      </c>
      <c r="H81" t="s">
        <v>17</v>
      </c>
    </row>
    <row r="82" spans="2:8" ht="14.25">
      <c r="B82" s="12" t="s">
        <v>13</v>
      </c>
      <c r="H82" t="s">
        <v>17</v>
      </c>
    </row>
    <row r="84" spans="2:9" ht="14.25">
      <c r="B84" t="s">
        <v>103</v>
      </c>
      <c r="H84" s="8" t="s">
        <v>16</v>
      </c>
      <c r="I84" s="26"/>
    </row>
    <row r="85" spans="8:9" ht="14.25">
      <c r="H85" s="29"/>
      <c r="I85" s="7"/>
    </row>
    <row r="86" spans="2:9" ht="14.25">
      <c r="B86" t="s">
        <v>18</v>
      </c>
      <c r="H86" s="14"/>
      <c r="I86" s="7"/>
    </row>
    <row r="87" spans="2:3" ht="14.25">
      <c r="B87" s="3" t="s">
        <v>14</v>
      </c>
      <c r="C87" t="s">
        <v>15</v>
      </c>
    </row>
    <row r="88" spans="2:5" ht="14.25">
      <c r="B88" s="3" t="s">
        <v>10</v>
      </c>
      <c r="C88" s="49">
        <f>I84*C65</f>
        <v>0</v>
      </c>
      <c r="D88" s="49"/>
      <c r="E88" t="s">
        <v>17</v>
      </c>
    </row>
    <row r="90" ht="14.25">
      <c r="B90" t="s">
        <v>19</v>
      </c>
    </row>
    <row r="91" spans="2:3" ht="14.25">
      <c r="B91" s="3" t="s">
        <v>20</v>
      </c>
      <c r="C91" t="s">
        <v>21</v>
      </c>
    </row>
    <row r="92" spans="2:5" ht="14.25">
      <c r="B92" s="3" t="s">
        <v>10</v>
      </c>
      <c r="C92" s="34">
        <f>I84*C76</f>
        <v>0</v>
      </c>
      <c r="D92" s="34"/>
      <c r="E92" t="s">
        <v>17</v>
      </c>
    </row>
    <row r="94" s="1" customFormat="1" ht="14.25">
      <c r="A94" s="28"/>
    </row>
    <row r="95" spans="1:2" ht="17.25">
      <c r="A95" s="13">
        <v>6</v>
      </c>
      <c r="B95" s="11" t="s">
        <v>64</v>
      </c>
    </row>
    <row r="97" ht="14.25">
      <c r="B97" s="29" t="s">
        <v>142</v>
      </c>
    </row>
    <row r="98" ht="14.25">
      <c r="B98" t="s">
        <v>23</v>
      </c>
    </row>
    <row r="99" ht="14.25">
      <c r="B99" t="s">
        <v>88</v>
      </c>
    </row>
    <row r="101" ht="14.25">
      <c r="B101" t="s">
        <v>121</v>
      </c>
    </row>
    <row r="102" spans="2:3" ht="14.25">
      <c r="B102" s="3" t="s">
        <v>24</v>
      </c>
      <c r="C102" t="s">
        <v>26</v>
      </c>
    </row>
    <row r="103" spans="2:3" ht="14.25">
      <c r="B103" s="3" t="s">
        <v>122</v>
      </c>
      <c r="C103" t="s">
        <v>120</v>
      </c>
    </row>
    <row r="104" spans="2:3" ht="14.25">
      <c r="B104" s="3" t="s">
        <v>62</v>
      </c>
      <c r="C104" t="s">
        <v>27</v>
      </c>
    </row>
    <row r="105" spans="2:3" ht="14.25">
      <c r="B105" s="3" t="s">
        <v>25</v>
      </c>
      <c r="C105" t="s">
        <v>28</v>
      </c>
    </row>
    <row r="106" spans="2:3" ht="14.25">
      <c r="B106" s="3" t="s">
        <v>124</v>
      </c>
      <c r="C106" t="s">
        <v>123</v>
      </c>
    </row>
    <row r="107" spans="2:3" ht="14.25">
      <c r="B107" s="3" t="s">
        <v>30</v>
      </c>
      <c r="C107" t="s">
        <v>31</v>
      </c>
    </row>
    <row r="108" spans="2:3" ht="14.25">
      <c r="B108" s="3" t="s">
        <v>29</v>
      </c>
      <c r="C108" t="s">
        <v>149</v>
      </c>
    </row>
    <row r="110" ht="14.25">
      <c r="B110" s="30" t="s">
        <v>49</v>
      </c>
    </row>
    <row r="111" ht="14.25">
      <c r="B111" s="2" t="s">
        <v>125</v>
      </c>
    </row>
    <row r="112" ht="14.25">
      <c r="B112" s="2" t="s">
        <v>126</v>
      </c>
    </row>
    <row r="113" spans="2:9" ht="14.25">
      <c r="B113" s="2" t="s">
        <v>32</v>
      </c>
      <c r="F113" t="s">
        <v>127</v>
      </c>
      <c r="I113" t="s">
        <v>33</v>
      </c>
    </row>
    <row r="114" spans="2:3" ht="14.25">
      <c r="B114" s="3" t="s">
        <v>128</v>
      </c>
      <c r="C114" t="s">
        <v>129</v>
      </c>
    </row>
    <row r="115" spans="2:3" ht="14.25">
      <c r="B115" s="3" t="s">
        <v>10</v>
      </c>
      <c r="C115" t="s">
        <v>130</v>
      </c>
    </row>
    <row r="116" spans="2:7" ht="14.25">
      <c r="B116" s="3" t="s">
        <v>10</v>
      </c>
      <c r="C116" t="s">
        <v>131</v>
      </c>
      <c r="G116" t="s">
        <v>132</v>
      </c>
    </row>
    <row r="117" spans="2:5" ht="14.25">
      <c r="B117" s="3" t="s">
        <v>10</v>
      </c>
      <c r="C117" s="45">
        <f>C88*288/273*1/(60*60)</f>
        <v>0</v>
      </c>
      <c r="D117" s="46"/>
      <c r="E117" t="s">
        <v>38</v>
      </c>
    </row>
    <row r="119" ht="14.25">
      <c r="B119" s="30" t="s">
        <v>50</v>
      </c>
    </row>
    <row r="120" ht="14.25">
      <c r="B120" s="15" t="s">
        <v>35</v>
      </c>
    </row>
    <row r="121" spans="2:6" ht="14.25">
      <c r="B121" s="47" t="s">
        <v>34</v>
      </c>
      <c r="C121" s="48"/>
      <c r="D121" s="48"/>
      <c r="E121" s="26"/>
      <c r="F121" t="s">
        <v>89</v>
      </c>
    </row>
    <row r="122" ht="14.25">
      <c r="B122" s="2" t="s">
        <v>36</v>
      </c>
    </row>
    <row r="123" spans="2:3" ht="14.25">
      <c r="B123" s="3" t="s">
        <v>40</v>
      </c>
      <c r="C123" t="s">
        <v>133</v>
      </c>
    </row>
    <row r="124" spans="2:5" ht="14.25">
      <c r="B124" s="3" t="s">
        <v>10</v>
      </c>
      <c r="C124" s="34">
        <f>C117*(273+E121)/(273+15)</f>
        <v>0</v>
      </c>
      <c r="D124" s="41"/>
      <c r="E124" t="s">
        <v>38</v>
      </c>
    </row>
    <row r="125" ht="14.25">
      <c r="B125" s="3"/>
    </row>
    <row r="126" ht="14.25">
      <c r="B126" s="30" t="s">
        <v>51</v>
      </c>
    </row>
    <row r="127" ht="14.25">
      <c r="B127" s="2" t="s">
        <v>37</v>
      </c>
    </row>
    <row r="128" spans="2:3" ht="14.25">
      <c r="B128" s="3" t="s">
        <v>39</v>
      </c>
      <c r="C128" t="s">
        <v>41</v>
      </c>
    </row>
    <row r="129" spans="2:7" ht="14.25">
      <c r="B129" s="2" t="s">
        <v>44</v>
      </c>
      <c r="F129" s="26"/>
      <c r="G129" t="s">
        <v>63</v>
      </c>
    </row>
    <row r="130" spans="2:7" ht="14.25">
      <c r="B130" s="2" t="s">
        <v>43</v>
      </c>
      <c r="E130" s="16">
        <f>3.14*(F129/2)*(F129/2)</f>
        <v>0</v>
      </c>
      <c r="F130" t="s">
        <v>47</v>
      </c>
      <c r="G130" t="s">
        <v>45</v>
      </c>
    </row>
    <row r="131" ht="14.25">
      <c r="B131" s="2" t="s">
        <v>46</v>
      </c>
    </row>
    <row r="132" spans="2:3" ht="14.25">
      <c r="B132" s="3" t="s">
        <v>39</v>
      </c>
      <c r="C132" t="s">
        <v>41</v>
      </c>
    </row>
    <row r="133" spans="2:5" ht="14.25">
      <c r="B133" s="3" t="s">
        <v>10</v>
      </c>
      <c r="C133" s="34" t="e">
        <f>C124/E130</f>
        <v>#DIV/0!</v>
      </c>
      <c r="D133" s="34"/>
      <c r="E133" t="s">
        <v>38</v>
      </c>
    </row>
    <row r="135" ht="14.25">
      <c r="B135" s="29" t="s">
        <v>52</v>
      </c>
    </row>
    <row r="136" ht="14.25">
      <c r="B136" t="s">
        <v>71</v>
      </c>
    </row>
    <row r="137" spans="2:3" ht="14.25">
      <c r="B137" s="3" t="s">
        <v>48</v>
      </c>
      <c r="C137" t="s">
        <v>134</v>
      </c>
    </row>
    <row r="138" spans="2:4" ht="14.25">
      <c r="B138" s="3" t="s">
        <v>10</v>
      </c>
      <c r="C138" s="49" t="e">
        <f>1/(SQRT(C117*C133))*(1460-296*C133/(273+E121-288))+1</f>
        <v>#DIV/0!</v>
      </c>
      <c r="D138" s="49"/>
    </row>
    <row r="140" ht="14.25">
      <c r="B140" t="s">
        <v>53</v>
      </c>
    </row>
    <row r="141" ht="14.25">
      <c r="B141" s="2" t="s">
        <v>54</v>
      </c>
    </row>
    <row r="142" spans="2:3" ht="14.25">
      <c r="B142" s="3" t="s">
        <v>55</v>
      </c>
      <c r="C142" t="s">
        <v>135</v>
      </c>
    </row>
    <row r="143" spans="2:5" ht="14.25">
      <c r="B143" s="3" t="s">
        <v>10</v>
      </c>
      <c r="C143" s="38" t="e">
        <f>2.01*0.001*C117*(273+E121-288)*(2.3*LOG(C138)+1/C138-1)</f>
        <v>#DIV/0!</v>
      </c>
      <c r="D143" s="38"/>
      <c r="E143" t="s">
        <v>42</v>
      </c>
    </row>
    <row r="144" ht="14.25">
      <c r="B144" s="3"/>
    </row>
    <row r="145" ht="14.25">
      <c r="B145" s="3" t="s">
        <v>56</v>
      </c>
    </row>
    <row r="146" ht="14.25">
      <c r="B146" s="2" t="s">
        <v>57</v>
      </c>
    </row>
    <row r="147" spans="2:3" ht="14.25">
      <c r="B147" s="3" t="s">
        <v>58</v>
      </c>
      <c r="C147" t="s">
        <v>136</v>
      </c>
    </row>
    <row r="148" spans="2:5" ht="14.25">
      <c r="B148" s="3" t="s">
        <v>10</v>
      </c>
      <c r="C148" s="37" t="e">
        <f>0.795*SQRT(C117*C133)/(1+2.58/C133)</f>
        <v>#DIV/0!</v>
      </c>
      <c r="D148" s="37"/>
      <c r="E148" t="s">
        <v>42</v>
      </c>
    </row>
    <row r="150" ht="14.25">
      <c r="B150" s="3" t="s">
        <v>59</v>
      </c>
    </row>
    <row r="151" ht="14.25">
      <c r="B151" s="2" t="s">
        <v>60</v>
      </c>
    </row>
    <row r="152" spans="2:8" ht="14.25">
      <c r="B152" s="3" t="s">
        <v>61</v>
      </c>
      <c r="C152" t="s">
        <v>137</v>
      </c>
      <c r="F152" s="39" t="s">
        <v>138</v>
      </c>
      <c r="G152" s="40"/>
      <c r="H152" s="26"/>
    </row>
    <row r="153" spans="2:5" ht="14.25">
      <c r="B153" s="3" t="s">
        <v>10</v>
      </c>
      <c r="C153" s="34" t="e">
        <f>H152+0.65*(C148+C143)</f>
        <v>#DIV/0!</v>
      </c>
      <c r="D153" s="41"/>
      <c r="E153" t="s">
        <v>42</v>
      </c>
    </row>
    <row r="154" spans="2:4" ht="14.25">
      <c r="B154" s="3"/>
      <c r="C154" s="24"/>
      <c r="D154" s="22"/>
    </row>
    <row r="156" spans="1:9" ht="17.25">
      <c r="A156" s="13">
        <v>7</v>
      </c>
      <c r="B156" s="11" t="s">
        <v>70</v>
      </c>
      <c r="I156" s="11" t="s">
        <v>17</v>
      </c>
    </row>
    <row r="157" spans="1:9" ht="17.25">
      <c r="A157" s="13"/>
      <c r="B157" s="11"/>
      <c r="I157" s="11"/>
    </row>
    <row r="158" spans="1:2" ht="14.25">
      <c r="A158" s="9" t="s">
        <v>2</v>
      </c>
      <c r="B158" t="s">
        <v>69</v>
      </c>
    </row>
    <row r="159" spans="2:5" ht="14.25">
      <c r="B159" s="42" t="s">
        <v>65</v>
      </c>
      <c r="C159" s="43"/>
      <c r="D159" s="44"/>
      <c r="E159" s="26"/>
    </row>
    <row r="160" spans="2:5" ht="14.25">
      <c r="B160" s="5" t="s">
        <v>139</v>
      </c>
      <c r="C160" s="5"/>
      <c r="D160" s="5"/>
      <c r="E160" s="7"/>
    </row>
    <row r="161" spans="2:5" ht="14.25">
      <c r="B161" s="42" t="s">
        <v>122</v>
      </c>
      <c r="C161" s="43"/>
      <c r="D161" s="44"/>
      <c r="E161" s="26"/>
    </row>
    <row r="163" spans="2:3" ht="14.25">
      <c r="B163" s="3" t="s">
        <v>66</v>
      </c>
      <c r="C163" t="s">
        <v>67</v>
      </c>
    </row>
    <row r="164" spans="2:6" ht="14.25">
      <c r="B164" s="3" t="s">
        <v>10</v>
      </c>
      <c r="C164" t="s">
        <v>68</v>
      </c>
      <c r="F164" t="s">
        <v>140</v>
      </c>
    </row>
    <row r="165" spans="2:5" ht="14.25">
      <c r="B165" s="3" t="s">
        <v>10</v>
      </c>
      <c r="C165" s="34">
        <f>8*0.001*IF(E159=1,C153,E161)*IF(E159=1,C153,E161)</f>
        <v>0</v>
      </c>
      <c r="D165" s="34"/>
      <c r="E165" t="s">
        <v>17</v>
      </c>
    </row>
    <row r="168" spans="1:8" s="1" customFormat="1" ht="17.25">
      <c r="A168" s="19">
        <v>8</v>
      </c>
      <c r="B168" s="20" t="s">
        <v>141</v>
      </c>
      <c r="H168" s="20" t="s">
        <v>91</v>
      </c>
    </row>
    <row r="170" spans="2:3" ht="14.25">
      <c r="B170" s="3" t="s">
        <v>92</v>
      </c>
      <c r="C170" t="s">
        <v>90</v>
      </c>
    </row>
    <row r="171" spans="2:5" ht="14.25">
      <c r="B171" s="3" t="s">
        <v>10</v>
      </c>
      <c r="C171" s="35">
        <f>22.4/32*E12*I84</f>
        <v>0</v>
      </c>
      <c r="D171" s="35"/>
      <c r="E171" t="s">
        <v>17</v>
      </c>
    </row>
    <row r="173" spans="2:8" ht="14.25">
      <c r="B173" s="3" t="s">
        <v>93</v>
      </c>
      <c r="C173" s="31" t="str">
        <f>IF(C165&gt;C171,"＜","＞")</f>
        <v>＞</v>
      </c>
      <c r="D173" t="s">
        <v>94</v>
      </c>
      <c r="E173" t="s">
        <v>95</v>
      </c>
      <c r="F173" s="36" t="str">
        <f>IF(C165&gt;C171,"排出基準以内","不適合")</f>
        <v>不適合</v>
      </c>
      <c r="G173" s="36"/>
      <c r="H173" t="s">
        <v>45</v>
      </c>
    </row>
    <row r="175" ht="14.25">
      <c r="B175" s="21" t="s">
        <v>150</v>
      </c>
    </row>
    <row r="176" spans="2:5" ht="15.75">
      <c r="B176" t="s">
        <v>152</v>
      </c>
      <c r="D176" s="32" t="s">
        <v>105</v>
      </c>
      <c r="E176" t="s">
        <v>153</v>
      </c>
    </row>
    <row r="177" spans="4:5" ht="14.25">
      <c r="D177" s="32" t="s">
        <v>105</v>
      </c>
      <c r="E177" s="33" t="e">
        <f>C171/C92*1000000</f>
        <v>#DIV/0!</v>
      </c>
    </row>
    <row r="179" ht="14.25">
      <c r="B179" s="2" t="s">
        <v>72</v>
      </c>
    </row>
    <row r="180" spans="2:3" ht="14.25">
      <c r="B180" s="3" t="s">
        <v>73</v>
      </c>
      <c r="C180" t="s">
        <v>74</v>
      </c>
    </row>
    <row r="181" spans="2:5" ht="14.25">
      <c r="B181" s="3" t="s">
        <v>10</v>
      </c>
      <c r="C181" s="37" t="e">
        <f>C171*1000/IF(E159=0,(E161*E161),(C153*C153))</f>
        <v>#DIV/0!</v>
      </c>
      <c r="D181" s="37"/>
      <c r="E181" t="s">
        <v>17</v>
      </c>
    </row>
  </sheetData>
  <sheetProtection sheet="1"/>
  <mergeCells count="28">
    <mergeCell ref="B8:D8"/>
    <mergeCell ref="B9:D9"/>
    <mergeCell ref="B10:D10"/>
    <mergeCell ref="B11:D11"/>
    <mergeCell ref="B12:D12"/>
    <mergeCell ref="B13:D13"/>
    <mergeCell ref="B14:D14"/>
    <mergeCell ref="C23:D23"/>
    <mergeCell ref="B37:D37"/>
    <mergeCell ref="C65:D65"/>
    <mergeCell ref="C76:D76"/>
    <mergeCell ref="C88:D88"/>
    <mergeCell ref="C92:D92"/>
    <mergeCell ref="C117:D117"/>
    <mergeCell ref="B121:D121"/>
    <mergeCell ref="C124:D124"/>
    <mergeCell ref="C133:D133"/>
    <mergeCell ref="C138:D138"/>
    <mergeCell ref="C165:D165"/>
    <mergeCell ref="C171:D171"/>
    <mergeCell ref="F173:G173"/>
    <mergeCell ref="C181:D181"/>
    <mergeCell ref="C143:D143"/>
    <mergeCell ref="C148:D148"/>
    <mergeCell ref="F152:G152"/>
    <mergeCell ref="C153:D153"/>
    <mergeCell ref="B159:D159"/>
    <mergeCell ref="B161:D161"/>
  </mergeCells>
  <printOptions/>
  <pageMargins left="0.75" right="0.75" top="1" bottom="1" header="0.512" footer="0.512"/>
  <pageSetup horizontalDpi="600" verticalDpi="600" orientation="portrait" paperSize="9" scale="98" r:id="rId1"/>
  <rowBreaks count="3" manualBreakCount="3">
    <brk id="43" max="11" man="1"/>
    <brk id="93" max="11" man="1"/>
    <brk id="143" max="11" man="1"/>
  </rowBreaks>
</worksheet>
</file>

<file path=xl/worksheets/sheet2.xml><?xml version="1.0" encoding="utf-8"?>
<worksheet xmlns="http://schemas.openxmlformats.org/spreadsheetml/2006/main" xmlns:r="http://schemas.openxmlformats.org/officeDocument/2006/relationships">
  <sheetPr>
    <tabColor indexed="34"/>
  </sheetPr>
  <dimension ref="A1:J181"/>
  <sheetViews>
    <sheetView view="pageBreakPreview" zoomScale="115" zoomScaleNormal="115" zoomScaleSheetLayoutView="115" zoomScalePageLayoutView="0" workbookViewId="0" topLeftCell="A1">
      <selection activeCell="E8" sqref="E8"/>
    </sheetView>
  </sheetViews>
  <sheetFormatPr defaultColWidth="9.00390625" defaultRowHeight="13.5"/>
  <cols>
    <col min="1" max="1" width="3.875" style="9" customWidth="1"/>
    <col min="2" max="2" width="6.125" style="0" customWidth="1"/>
    <col min="3" max="3" width="3.875" style="0" customWidth="1"/>
    <col min="4" max="4" width="4.125" style="0" customWidth="1"/>
    <col min="5" max="5" width="8.00390625" style="0" customWidth="1"/>
    <col min="9" max="9" width="9.50390625" style="0" bestFit="1" customWidth="1"/>
  </cols>
  <sheetData>
    <row r="1" ht="17.25">
      <c r="A1" s="27" t="s">
        <v>104</v>
      </c>
    </row>
    <row r="2" ht="14.25">
      <c r="B2" t="s">
        <v>22</v>
      </c>
    </row>
    <row r="3" ht="14.25">
      <c r="B3" t="s">
        <v>154</v>
      </c>
    </row>
    <row r="4" ht="14.25">
      <c r="I4" s="17"/>
    </row>
    <row r="5" spans="1:2" ht="17.25">
      <c r="A5" s="13">
        <v>1</v>
      </c>
      <c r="B5" s="11" t="s">
        <v>85</v>
      </c>
    </row>
    <row r="6" spans="1:2" ht="17.25">
      <c r="A6" s="10"/>
      <c r="B6" s="11"/>
    </row>
    <row r="7" ht="14.25">
      <c r="B7" t="s">
        <v>155</v>
      </c>
    </row>
    <row r="8" spans="2:5" ht="14.25">
      <c r="B8" s="42" t="s">
        <v>75</v>
      </c>
      <c r="C8" s="43"/>
      <c r="D8" s="44"/>
      <c r="E8" s="25">
        <v>0.4811</v>
      </c>
    </row>
    <row r="9" spans="2:5" ht="14.25">
      <c r="B9" s="42" t="s">
        <v>76</v>
      </c>
      <c r="C9" s="43"/>
      <c r="D9" s="44"/>
      <c r="E9" s="25">
        <v>0.0616</v>
      </c>
    </row>
    <row r="10" spans="2:5" ht="14.25">
      <c r="B10" s="42" t="s">
        <v>77</v>
      </c>
      <c r="C10" s="43"/>
      <c r="D10" s="44"/>
      <c r="E10" s="25">
        <v>0.4349</v>
      </c>
    </row>
    <row r="11" spans="2:5" ht="14.25">
      <c r="B11" s="42" t="s">
        <v>78</v>
      </c>
      <c r="C11" s="43"/>
      <c r="D11" s="44"/>
      <c r="E11" s="25">
        <v>0.0029</v>
      </c>
    </row>
    <row r="12" spans="2:5" ht="14.25">
      <c r="B12" s="42" t="s">
        <v>79</v>
      </c>
      <c r="C12" s="43"/>
      <c r="D12" s="44"/>
      <c r="E12" s="25">
        <v>0.0007</v>
      </c>
    </row>
    <row r="13" spans="2:5" ht="14.25">
      <c r="B13" s="42" t="s">
        <v>80</v>
      </c>
      <c r="C13" s="43"/>
      <c r="D13" s="44"/>
      <c r="E13" s="25">
        <v>0.019</v>
      </c>
    </row>
    <row r="14" spans="2:8" ht="14.25">
      <c r="B14" s="42" t="s">
        <v>81</v>
      </c>
      <c r="C14" s="43"/>
      <c r="D14" s="44"/>
      <c r="E14" s="25">
        <v>0.183</v>
      </c>
      <c r="H14" s="1"/>
    </row>
    <row r="15" spans="2:5" ht="14.25">
      <c r="B15" s="6"/>
      <c r="C15" s="6"/>
      <c r="D15" s="7"/>
      <c r="E15" s="5"/>
    </row>
    <row r="17" spans="1:6" ht="17.25">
      <c r="A17" s="13">
        <v>2</v>
      </c>
      <c r="B17" s="11" t="s">
        <v>106</v>
      </c>
      <c r="F17" t="s">
        <v>82</v>
      </c>
    </row>
    <row r="19" ht="14.25">
      <c r="B19" t="s">
        <v>107</v>
      </c>
    </row>
    <row r="21" spans="2:6" ht="14.25">
      <c r="B21" s="3" t="s">
        <v>111</v>
      </c>
      <c r="C21" t="s">
        <v>108</v>
      </c>
      <c r="F21" t="s">
        <v>109</v>
      </c>
    </row>
    <row r="22" spans="2:4" ht="14.25">
      <c r="B22" s="3" t="s">
        <v>105</v>
      </c>
      <c r="C22" s="1" t="s">
        <v>100</v>
      </c>
      <c r="D22" s="1"/>
    </row>
    <row r="23" spans="2:5" ht="14.25">
      <c r="B23" s="3" t="s">
        <v>0</v>
      </c>
      <c r="C23" s="49">
        <f>1/0.21*(22.4/12*E8+22.4/4*(E9-E10/8)+22.4/32*E12)</f>
        <v>4.471777777777777</v>
      </c>
      <c r="D23" s="49"/>
      <c r="E23" t="s">
        <v>82</v>
      </c>
    </row>
    <row r="25" ht="14.25">
      <c r="C25" t="s">
        <v>97</v>
      </c>
    </row>
    <row r="26" spans="3:4" ht="14.25">
      <c r="C26" t="s">
        <v>98</v>
      </c>
      <c r="D26" t="s">
        <v>96</v>
      </c>
    </row>
    <row r="27" ht="14.25">
      <c r="D27" t="s">
        <v>147</v>
      </c>
    </row>
    <row r="28" spans="3:4" ht="14.25">
      <c r="C28" t="s">
        <v>98</v>
      </c>
      <c r="D28" t="s">
        <v>99</v>
      </c>
    </row>
    <row r="29" ht="14.25">
      <c r="D29" t="s">
        <v>156</v>
      </c>
    </row>
    <row r="30" ht="14.25">
      <c r="D30" t="s">
        <v>102</v>
      </c>
    </row>
    <row r="31" ht="14.25">
      <c r="D31" t="s">
        <v>101</v>
      </c>
    </row>
    <row r="32" ht="14.25">
      <c r="D32" t="s">
        <v>110</v>
      </c>
    </row>
    <row r="35" spans="1:2" ht="17.25">
      <c r="A35" s="13">
        <v>3</v>
      </c>
      <c r="B35" s="11" t="s">
        <v>8</v>
      </c>
    </row>
    <row r="36" spans="1:2" ht="17.25">
      <c r="A36" s="13"/>
      <c r="B36" s="11"/>
    </row>
    <row r="37" spans="2:5" ht="14.25">
      <c r="B37" s="50" t="s">
        <v>7</v>
      </c>
      <c r="C37" s="50"/>
      <c r="D37" s="50"/>
      <c r="E37" s="26">
        <v>2</v>
      </c>
    </row>
    <row r="39" ht="14.25">
      <c r="B39" t="s">
        <v>112</v>
      </c>
    </row>
    <row r="40" ht="14.25">
      <c r="B40" t="s">
        <v>1</v>
      </c>
    </row>
    <row r="42" spans="2:3" ht="14.25">
      <c r="B42" t="s">
        <v>2</v>
      </c>
      <c r="C42" t="s">
        <v>113</v>
      </c>
    </row>
    <row r="45" spans="1:2" ht="17.25">
      <c r="A45" s="13">
        <v>4</v>
      </c>
      <c r="B45" s="11" t="s">
        <v>83</v>
      </c>
    </row>
    <row r="46" spans="1:2" ht="17.25">
      <c r="A46" s="13"/>
      <c r="B46" s="11"/>
    </row>
    <row r="47" spans="2:8" ht="14.25">
      <c r="B47" s="12" t="s">
        <v>3</v>
      </c>
      <c r="H47" t="s">
        <v>82</v>
      </c>
    </row>
    <row r="48" spans="2:8" ht="14.25">
      <c r="B48" s="12" t="s">
        <v>114</v>
      </c>
      <c r="H48" t="s">
        <v>82</v>
      </c>
    </row>
    <row r="50" ht="14.25">
      <c r="B50" t="s">
        <v>143</v>
      </c>
    </row>
    <row r="51" ht="14.25">
      <c r="B51" t="s">
        <v>144</v>
      </c>
    </row>
    <row r="52" ht="14.25">
      <c r="B52" t="s">
        <v>145</v>
      </c>
    </row>
    <row r="53" ht="14.25">
      <c r="B53" t="s">
        <v>146</v>
      </c>
    </row>
    <row r="55" ht="14.25">
      <c r="B55" t="s">
        <v>5</v>
      </c>
    </row>
    <row r="56" spans="3:6" ht="14.25">
      <c r="C56" t="s">
        <v>115</v>
      </c>
      <c r="F56" t="s">
        <v>82</v>
      </c>
    </row>
    <row r="57" spans="3:6" ht="14.25">
      <c r="C57" t="s">
        <v>116</v>
      </c>
      <c r="F57" t="s">
        <v>82</v>
      </c>
    </row>
    <row r="59" ht="14.25">
      <c r="B59" t="s">
        <v>4</v>
      </c>
    </row>
    <row r="61" ht="14.25">
      <c r="B61" t="s">
        <v>118</v>
      </c>
    </row>
    <row r="62" ht="14.25">
      <c r="B62" t="s">
        <v>119</v>
      </c>
    </row>
    <row r="64" spans="2:10" ht="14.25">
      <c r="B64" s="3" t="s">
        <v>6</v>
      </c>
      <c r="C64" s="18" t="s">
        <v>117</v>
      </c>
      <c r="D64" s="4"/>
      <c r="E64" s="4"/>
      <c r="F64" s="4"/>
      <c r="G64" s="4"/>
      <c r="H64" s="4"/>
      <c r="I64" t="s">
        <v>82</v>
      </c>
      <c r="J64" s="4"/>
    </row>
    <row r="65" spans="2:5" ht="14.25">
      <c r="B65" s="3" t="s">
        <v>10</v>
      </c>
      <c r="C65" s="49">
        <f>(E37-0.21)*C23+1.867*E8+11.2*E9+0.8*E11+0.7*E12+1.24*E14</f>
        <v>9.822345922222219</v>
      </c>
      <c r="D65" s="49"/>
      <c r="E65" t="s">
        <v>82</v>
      </c>
    </row>
    <row r="66" spans="2:4" ht="14.25">
      <c r="B66" s="3"/>
      <c r="C66" s="23"/>
      <c r="D66" s="23"/>
    </row>
    <row r="67" spans="2:4" ht="14.25">
      <c r="B67" s="3"/>
      <c r="C67" s="1" t="s">
        <v>97</v>
      </c>
      <c r="D67" s="23"/>
    </row>
    <row r="68" spans="2:4" ht="14.25">
      <c r="B68" s="3"/>
      <c r="C68" t="s">
        <v>98</v>
      </c>
      <c r="D68" t="s">
        <v>96</v>
      </c>
    </row>
    <row r="69" spans="2:4" ht="14.25">
      <c r="B69" s="3"/>
      <c r="D69" t="s">
        <v>147</v>
      </c>
    </row>
    <row r="70" spans="2:4" ht="14.25">
      <c r="B70" s="3"/>
      <c r="D70" t="s">
        <v>148</v>
      </c>
    </row>
    <row r="71" ht="14.25">
      <c r="C71" s="1"/>
    </row>
    <row r="72" ht="14.25">
      <c r="B72" t="s">
        <v>87</v>
      </c>
    </row>
    <row r="74" ht="14.25">
      <c r="B74" t="s">
        <v>86</v>
      </c>
    </row>
    <row r="75" spans="2:7" ht="14.25">
      <c r="B75" s="3" t="s">
        <v>9</v>
      </c>
      <c r="C75" s="18" t="s">
        <v>84</v>
      </c>
      <c r="G75" t="s">
        <v>82</v>
      </c>
    </row>
    <row r="76" spans="2:10" ht="14.25">
      <c r="B76" s="3" t="s">
        <v>10</v>
      </c>
      <c r="C76" s="49">
        <f>(E37-0.21)*C23+1.867*E8+0.8*E11+0.7*E12</f>
        <v>8.905505922222218</v>
      </c>
      <c r="D76" s="51"/>
      <c r="E76" t="s">
        <v>82</v>
      </c>
      <c r="F76" s="4"/>
      <c r="G76" s="4"/>
      <c r="H76" s="4"/>
      <c r="I76" s="4"/>
      <c r="J76" s="4"/>
    </row>
    <row r="77" spans="2:10" ht="14.25">
      <c r="B77" s="3"/>
      <c r="C77" s="23"/>
      <c r="D77" s="21"/>
      <c r="F77" s="4"/>
      <c r="G77" s="4"/>
      <c r="H77" s="4"/>
      <c r="I77" s="4"/>
      <c r="J77" s="4"/>
    </row>
    <row r="78" spans="3:10" ht="14.25">
      <c r="C78" s="4"/>
      <c r="D78" s="4"/>
      <c r="E78" s="4"/>
      <c r="F78" s="4"/>
      <c r="G78" s="4"/>
      <c r="H78" s="4"/>
      <c r="I78" s="4"/>
      <c r="J78" s="4"/>
    </row>
    <row r="79" spans="1:2" ht="17.25">
      <c r="A79" s="13">
        <v>5</v>
      </c>
      <c r="B79" s="11" t="s">
        <v>11</v>
      </c>
    </row>
    <row r="81" spans="2:8" ht="14.25">
      <c r="B81" s="12" t="s">
        <v>12</v>
      </c>
      <c r="H81" t="s">
        <v>17</v>
      </c>
    </row>
    <row r="82" spans="2:8" ht="14.25">
      <c r="B82" s="12" t="s">
        <v>13</v>
      </c>
      <c r="H82" t="s">
        <v>17</v>
      </c>
    </row>
    <row r="84" spans="2:9" ht="14.25">
      <c r="B84" t="s">
        <v>103</v>
      </c>
      <c r="H84" s="8" t="s">
        <v>16</v>
      </c>
      <c r="I84" s="26">
        <v>40.5</v>
      </c>
    </row>
    <row r="85" spans="8:9" ht="14.25">
      <c r="H85" s="29"/>
      <c r="I85" s="7"/>
    </row>
    <row r="86" spans="2:9" ht="14.25">
      <c r="B86" t="s">
        <v>18</v>
      </c>
      <c r="H86" s="14"/>
      <c r="I86" s="7"/>
    </row>
    <row r="87" spans="2:3" ht="14.25">
      <c r="B87" s="3" t="s">
        <v>14</v>
      </c>
      <c r="C87" t="s">
        <v>15</v>
      </c>
    </row>
    <row r="88" spans="2:5" ht="14.25">
      <c r="B88" s="3" t="s">
        <v>10</v>
      </c>
      <c r="C88" s="49">
        <f>I84*C65</f>
        <v>397.80500984999986</v>
      </c>
      <c r="D88" s="49"/>
      <c r="E88" t="s">
        <v>17</v>
      </c>
    </row>
    <row r="90" ht="14.25">
      <c r="B90" t="s">
        <v>19</v>
      </c>
    </row>
    <row r="91" spans="2:3" ht="14.25">
      <c r="B91" s="3" t="s">
        <v>20</v>
      </c>
      <c r="C91" t="s">
        <v>21</v>
      </c>
    </row>
    <row r="92" spans="2:5" ht="14.25">
      <c r="B92" s="3" t="s">
        <v>10</v>
      </c>
      <c r="C92" s="34">
        <f>I84*C76</f>
        <v>360.67298984999985</v>
      </c>
      <c r="D92" s="34"/>
      <c r="E92" t="s">
        <v>17</v>
      </c>
    </row>
    <row r="94" s="1" customFormat="1" ht="14.25">
      <c r="A94" s="28"/>
    </row>
    <row r="95" spans="1:2" ht="17.25">
      <c r="A95" s="13">
        <v>6</v>
      </c>
      <c r="B95" s="11" t="s">
        <v>64</v>
      </c>
    </row>
    <row r="97" ht="14.25">
      <c r="B97" s="29" t="s">
        <v>142</v>
      </c>
    </row>
    <row r="98" ht="14.25">
      <c r="B98" t="s">
        <v>23</v>
      </c>
    </row>
    <row r="99" ht="14.25">
      <c r="B99" t="s">
        <v>88</v>
      </c>
    </row>
    <row r="101" ht="14.25">
      <c r="B101" t="s">
        <v>121</v>
      </c>
    </row>
    <row r="102" spans="2:3" ht="14.25">
      <c r="B102" s="3" t="s">
        <v>24</v>
      </c>
      <c r="C102" t="s">
        <v>26</v>
      </c>
    </row>
    <row r="103" spans="2:3" ht="14.25">
      <c r="B103" s="3" t="s">
        <v>122</v>
      </c>
      <c r="C103" t="s">
        <v>120</v>
      </c>
    </row>
    <row r="104" spans="2:3" ht="14.25">
      <c r="B104" s="3" t="s">
        <v>62</v>
      </c>
      <c r="C104" t="s">
        <v>27</v>
      </c>
    </row>
    <row r="105" spans="2:3" ht="14.25">
      <c r="B105" s="3" t="s">
        <v>25</v>
      </c>
      <c r="C105" t="s">
        <v>28</v>
      </c>
    </row>
    <row r="106" spans="2:3" ht="14.25">
      <c r="B106" s="3" t="s">
        <v>124</v>
      </c>
      <c r="C106" t="s">
        <v>123</v>
      </c>
    </row>
    <row r="107" spans="2:3" ht="14.25">
      <c r="B107" s="3" t="s">
        <v>30</v>
      </c>
      <c r="C107" t="s">
        <v>31</v>
      </c>
    </row>
    <row r="108" spans="2:3" ht="14.25">
      <c r="B108" s="3" t="s">
        <v>29</v>
      </c>
      <c r="C108" t="s">
        <v>149</v>
      </c>
    </row>
    <row r="110" ht="14.25">
      <c r="B110" s="30" t="s">
        <v>49</v>
      </c>
    </row>
    <row r="111" ht="14.25">
      <c r="B111" s="2" t="s">
        <v>125</v>
      </c>
    </row>
    <row r="112" ht="14.25">
      <c r="B112" s="2" t="s">
        <v>126</v>
      </c>
    </row>
    <row r="113" spans="2:9" ht="14.25">
      <c r="B113" s="2" t="s">
        <v>32</v>
      </c>
      <c r="F113" t="s">
        <v>127</v>
      </c>
      <c r="I113" t="s">
        <v>33</v>
      </c>
    </row>
    <row r="114" spans="2:3" ht="14.25">
      <c r="B114" s="3" t="s">
        <v>128</v>
      </c>
      <c r="C114" t="s">
        <v>129</v>
      </c>
    </row>
    <row r="115" spans="2:3" ht="14.25">
      <c r="B115" s="3" t="s">
        <v>10</v>
      </c>
      <c r="C115" t="s">
        <v>130</v>
      </c>
    </row>
    <row r="116" spans="2:7" ht="14.25">
      <c r="B116" s="3" t="s">
        <v>10</v>
      </c>
      <c r="C116" t="s">
        <v>131</v>
      </c>
      <c r="G116" t="s">
        <v>132</v>
      </c>
    </row>
    <row r="117" spans="2:5" ht="14.25">
      <c r="B117" s="3" t="s">
        <v>10</v>
      </c>
      <c r="C117" s="45">
        <f>C88*288/273*1/(60*60)</f>
        <v>0.11657289665934062</v>
      </c>
      <c r="D117" s="46"/>
      <c r="E117" t="s">
        <v>38</v>
      </c>
    </row>
    <row r="119" ht="14.25">
      <c r="B119" s="30" t="s">
        <v>50</v>
      </c>
    </row>
    <row r="120" ht="14.25">
      <c r="B120" s="15" t="s">
        <v>35</v>
      </c>
    </row>
    <row r="121" spans="2:6" ht="14.25">
      <c r="B121" s="47" t="s">
        <v>34</v>
      </c>
      <c r="C121" s="48"/>
      <c r="D121" s="48"/>
      <c r="E121" s="26">
        <v>270</v>
      </c>
      <c r="F121" t="s">
        <v>89</v>
      </c>
    </row>
    <row r="122" ht="14.25">
      <c r="B122" s="2" t="s">
        <v>36</v>
      </c>
    </row>
    <row r="123" spans="2:3" ht="14.25">
      <c r="B123" s="3" t="s">
        <v>40</v>
      </c>
      <c r="C123" t="s">
        <v>133</v>
      </c>
    </row>
    <row r="124" spans="2:5" ht="14.25">
      <c r="B124" s="3" t="s">
        <v>10</v>
      </c>
      <c r="C124" s="34">
        <f>C117*(273+E121)/(273+15)</f>
        <v>0.2197884822431318</v>
      </c>
      <c r="D124" s="41"/>
      <c r="E124" t="s">
        <v>38</v>
      </c>
    </row>
    <row r="125" ht="14.25">
      <c r="B125" s="3"/>
    </row>
    <row r="126" ht="14.25">
      <c r="B126" s="30" t="s">
        <v>51</v>
      </c>
    </row>
    <row r="127" ht="14.25">
      <c r="B127" s="2" t="s">
        <v>37</v>
      </c>
    </row>
    <row r="128" spans="2:3" ht="14.25">
      <c r="B128" s="3" t="s">
        <v>39</v>
      </c>
      <c r="C128" t="s">
        <v>41</v>
      </c>
    </row>
    <row r="129" spans="2:7" ht="14.25">
      <c r="B129" s="2" t="s">
        <v>44</v>
      </c>
      <c r="F129" s="26">
        <v>0.6</v>
      </c>
      <c r="G129" t="s">
        <v>63</v>
      </c>
    </row>
    <row r="130" spans="2:7" ht="14.25">
      <c r="B130" s="2" t="s">
        <v>43</v>
      </c>
      <c r="E130" s="16">
        <f>3.14*(F129/2)*(F129/2)</f>
        <v>0.28259999999999996</v>
      </c>
      <c r="F130" t="s">
        <v>47</v>
      </c>
      <c r="G130" t="s">
        <v>45</v>
      </c>
    </row>
    <row r="131" ht="14.25">
      <c r="B131" s="2" t="s">
        <v>46</v>
      </c>
    </row>
    <row r="132" spans="2:3" ht="14.25">
      <c r="B132" s="3" t="s">
        <v>39</v>
      </c>
      <c r="C132" t="s">
        <v>41</v>
      </c>
    </row>
    <row r="133" spans="2:5" ht="14.25">
      <c r="B133" s="3" t="s">
        <v>10</v>
      </c>
      <c r="C133" s="34">
        <f>C124/E130</f>
        <v>0.7777370213840475</v>
      </c>
      <c r="D133" s="34"/>
      <c r="E133" t="s">
        <v>38</v>
      </c>
    </row>
    <row r="135" ht="14.25">
      <c r="B135" s="29" t="s">
        <v>52</v>
      </c>
    </row>
    <row r="136" ht="14.25">
      <c r="B136" t="s">
        <v>71</v>
      </c>
    </row>
    <row r="137" spans="2:3" ht="14.25">
      <c r="B137" s="3" t="s">
        <v>48</v>
      </c>
      <c r="C137" t="s">
        <v>134</v>
      </c>
    </row>
    <row r="138" spans="2:4" ht="14.25">
      <c r="B138" s="3" t="s">
        <v>10</v>
      </c>
      <c r="C138" s="49">
        <f>1/(SQRT(C117*C133))*(1460-296*C133/(273+E121-288))+1</f>
        <v>4846.839751351599</v>
      </c>
      <c r="D138" s="49"/>
    </row>
    <row r="140" ht="14.25">
      <c r="B140" t="s">
        <v>53</v>
      </c>
    </row>
    <row r="141" ht="14.25">
      <c r="B141" s="2" t="s">
        <v>54</v>
      </c>
    </row>
    <row r="142" spans="2:3" ht="14.25">
      <c r="B142" s="3" t="s">
        <v>55</v>
      </c>
      <c r="C142" t="s">
        <v>135</v>
      </c>
    </row>
    <row r="143" spans="2:5" ht="14.25">
      <c r="B143" s="3" t="s">
        <v>10</v>
      </c>
      <c r="C143" s="38">
        <f>2.01*0.001*C117*(273+E121-288)*(2.3*LOG(C138)+1/C138-1)</f>
        <v>0.44673228354819355</v>
      </c>
      <c r="D143" s="38"/>
      <c r="E143" t="s">
        <v>42</v>
      </c>
    </row>
    <row r="144" ht="14.25">
      <c r="B144" s="3"/>
    </row>
    <row r="145" ht="14.25">
      <c r="B145" s="3" t="s">
        <v>56</v>
      </c>
    </row>
    <row r="146" ht="14.25">
      <c r="B146" s="2" t="s">
        <v>57</v>
      </c>
    </row>
    <row r="147" spans="2:3" ht="14.25">
      <c r="B147" s="3" t="s">
        <v>58</v>
      </c>
      <c r="C147" t="s">
        <v>136</v>
      </c>
    </row>
    <row r="148" spans="2:5" ht="14.25">
      <c r="B148" s="3" t="s">
        <v>10</v>
      </c>
      <c r="C148" s="37">
        <f>0.795*SQRT(C117*C133)/(1+2.58/C133)</f>
        <v>0.05544576786275106</v>
      </c>
      <c r="D148" s="37"/>
      <c r="E148" t="s">
        <v>42</v>
      </c>
    </row>
    <row r="150" ht="14.25">
      <c r="B150" s="3" t="s">
        <v>59</v>
      </c>
    </row>
    <row r="151" ht="14.25">
      <c r="B151" s="2" t="s">
        <v>60</v>
      </c>
    </row>
    <row r="152" spans="2:8" ht="14.25">
      <c r="B152" s="3" t="s">
        <v>61</v>
      </c>
      <c r="C152" t="s">
        <v>137</v>
      </c>
      <c r="F152" s="39" t="s">
        <v>138</v>
      </c>
      <c r="G152" s="40"/>
      <c r="H152" s="26">
        <v>15</v>
      </c>
    </row>
    <row r="153" spans="2:5" ht="14.25">
      <c r="B153" s="3" t="s">
        <v>10</v>
      </c>
      <c r="C153" s="34">
        <f>H152+0.65*(C148+C143)</f>
        <v>15.326415733417114</v>
      </c>
      <c r="D153" s="41"/>
      <c r="E153" t="s">
        <v>42</v>
      </c>
    </row>
    <row r="154" spans="2:4" ht="14.25">
      <c r="B154" s="3"/>
      <c r="C154" s="24"/>
      <c r="D154" s="22"/>
    </row>
    <row r="156" spans="1:9" ht="17.25">
      <c r="A156" s="13">
        <v>7</v>
      </c>
      <c r="B156" s="11" t="s">
        <v>70</v>
      </c>
      <c r="I156" s="11" t="s">
        <v>17</v>
      </c>
    </row>
    <row r="157" spans="1:9" ht="17.25">
      <c r="A157" s="13"/>
      <c r="B157" s="11"/>
      <c r="I157" s="11"/>
    </row>
    <row r="158" spans="1:2" ht="14.25">
      <c r="A158" s="9" t="s">
        <v>2</v>
      </c>
      <c r="B158" t="s">
        <v>69</v>
      </c>
    </row>
    <row r="159" spans="2:5" ht="14.25">
      <c r="B159" s="42" t="s">
        <v>65</v>
      </c>
      <c r="C159" s="43"/>
      <c r="D159" s="44"/>
      <c r="E159" s="26">
        <v>1</v>
      </c>
    </row>
    <row r="160" spans="2:5" ht="14.25">
      <c r="B160" s="5" t="s">
        <v>139</v>
      </c>
      <c r="C160" s="5"/>
      <c r="D160" s="5"/>
      <c r="E160" s="7"/>
    </row>
    <row r="161" spans="2:5" ht="14.25">
      <c r="B161" s="42" t="s">
        <v>122</v>
      </c>
      <c r="C161" s="43"/>
      <c r="D161" s="44"/>
      <c r="E161" s="26">
        <v>15</v>
      </c>
    </row>
    <row r="163" spans="2:3" ht="14.25">
      <c r="B163" s="3" t="s">
        <v>66</v>
      </c>
      <c r="C163" t="s">
        <v>67</v>
      </c>
    </row>
    <row r="164" spans="2:6" ht="14.25">
      <c r="B164" s="3" t="s">
        <v>10</v>
      </c>
      <c r="C164" t="s">
        <v>68</v>
      </c>
      <c r="F164" t="s">
        <v>140</v>
      </c>
    </row>
    <row r="165" spans="2:5" ht="14.25">
      <c r="B165" s="3" t="s">
        <v>10</v>
      </c>
      <c r="C165" s="34">
        <f>8*0.001*IF(E159=1,C153,E161)*IF(E159=1,C153,E161)</f>
        <v>1.8791921538682854</v>
      </c>
      <c r="D165" s="34"/>
      <c r="E165" t="s">
        <v>17</v>
      </c>
    </row>
    <row r="168" spans="1:8" s="1" customFormat="1" ht="17.25">
      <c r="A168" s="19">
        <v>8</v>
      </c>
      <c r="B168" s="20" t="s">
        <v>141</v>
      </c>
      <c r="H168" s="20" t="s">
        <v>91</v>
      </c>
    </row>
    <row r="170" spans="2:3" ht="14.25">
      <c r="B170" s="3" t="s">
        <v>92</v>
      </c>
      <c r="C170" t="s">
        <v>90</v>
      </c>
    </row>
    <row r="171" spans="2:5" ht="14.25">
      <c r="B171" s="3" t="s">
        <v>10</v>
      </c>
      <c r="C171" s="35">
        <f>22.4/32*E12*I84</f>
        <v>0.019844999999999998</v>
      </c>
      <c r="D171" s="35"/>
      <c r="E171" t="s">
        <v>17</v>
      </c>
    </row>
    <row r="173" spans="2:8" ht="14.25">
      <c r="B173" s="3" t="s">
        <v>93</v>
      </c>
      <c r="C173" s="31" t="str">
        <f>IF(C165&gt;C171,"＜","＞")</f>
        <v>＜</v>
      </c>
      <c r="D173" t="s">
        <v>94</v>
      </c>
      <c r="E173" t="s">
        <v>95</v>
      </c>
      <c r="F173" s="36" t="str">
        <f>IF(C165&gt;C171,"排出基準以内","不適合")</f>
        <v>排出基準以内</v>
      </c>
      <c r="G173" s="36"/>
      <c r="H173" t="s">
        <v>45</v>
      </c>
    </row>
    <row r="175" ht="14.25">
      <c r="B175" s="21" t="s">
        <v>150</v>
      </c>
    </row>
    <row r="176" spans="2:5" ht="15.75">
      <c r="B176" t="s">
        <v>152</v>
      </c>
      <c r="D176" s="32" t="s">
        <v>151</v>
      </c>
      <c r="E176" t="s">
        <v>153</v>
      </c>
    </row>
    <row r="177" spans="4:5" ht="14.25">
      <c r="D177" s="32" t="s">
        <v>151</v>
      </c>
      <c r="E177" s="33">
        <f>C171/C92*1000000</f>
        <v>55.02214071603568</v>
      </c>
    </row>
    <row r="179" ht="14.25">
      <c r="B179" s="2" t="s">
        <v>72</v>
      </c>
    </row>
    <row r="180" spans="2:3" ht="14.25">
      <c r="B180" s="3" t="s">
        <v>73</v>
      </c>
      <c r="C180" t="s">
        <v>74</v>
      </c>
    </row>
    <row r="181" spans="2:5" ht="14.25">
      <c r="B181" s="3" t="s">
        <v>10</v>
      </c>
      <c r="C181" s="37">
        <f>C171*1000/IF(E159=0,(E161*E161),(C153*C153))</f>
        <v>0.08448311135888643</v>
      </c>
      <c r="D181" s="37"/>
      <c r="E181" t="s">
        <v>17</v>
      </c>
    </row>
  </sheetData>
  <sheetProtection sheet="1"/>
  <mergeCells count="28">
    <mergeCell ref="B8:D8"/>
    <mergeCell ref="B9:D9"/>
    <mergeCell ref="B10:D10"/>
    <mergeCell ref="B11:D11"/>
    <mergeCell ref="B12:D12"/>
    <mergeCell ref="B13:D13"/>
    <mergeCell ref="B14:D14"/>
    <mergeCell ref="C23:D23"/>
    <mergeCell ref="B37:D37"/>
    <mergeCell ref="C65:D65"/>
    <mergeCell ref="C76:D76"/>
    <mergeCell ref="C88:D88"/>
    <mergeCell ref="C92:D92"/>
    <mergeCell ref="C117:D117"/>
    <mergeCell ref="B121:D121"/>
    <mergeCell ref="C124:D124"/>
    <mergeCell ref="C133:D133"/>
    <mergeCell ref="C138:D138"/>
    <mergeCell ref="C165:D165"/>
    <mergeCell ref="C171:D171"/>
    <mergeCell ref="F173:G173"/>
    <mergeCell ref="C181:D181"/>
    <mergeCell ref="C143:D143"/>
    <mergeCell ref="C148:D148"/>
    <mergeCell ref="F152:G152"/>
    <mergeCell ref="C153:D153"/>
    <mergeCell ref="B159:D159"/>
    <mergeCell ref="B161:D161"/>
  </mergeCells>
  <printOptions/>
  <pageMargins left="0.75" right="0.75" top="1" bottom="1" header="0.512" footer="0.512"/>
  <pageSetup horizontalDpi="600" verticalDpi="600" orientation="portrait" paperSize="9" scale="98" r:id="rId1"/>
  <rowBreaks count="3" manualBreakCount="3">
    <brk id="43" max="11" man="1"/>
    <brk id="93" max="11" man="1"/>
    <brk id="143"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hc014</dc:creator>
  <cp:keywords/>
  <dc:description/>
  <cp:lastModifiedBy>hc012</cp:lastModifiedBy>
  <cp:lastPrinted>2011-04-14T04:52:27Z</cp:lastPrinted>
  <dcterms:created xsi:type="dcterms:W3CDTF">2009-12-16T04:10:16Z</dcterms:created>
  <dcterms:modified xsi:type="dcterms:W3CDTF">2011-04-15T07:46:13Z</dcterms:modified>
  <cp:category/>
  <cp:version/>
  <cp:contentType/>
  <cp:contentStatus/>
</cp:coreProperties>
</file>