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Sheet1(最大)" sheetId="1" r:id="rId1"/>
    <sheet name="Sheet２(通常)" sheetId="2" r:id="rId2"/>
  </sheets>
  <definedNames>
    <definedName name="_xlnm.Print_Area" localSheetId="0">'Sheet1(最大)'!$A$1:$I$96</definedName>
    <definedName name="_xlnm.Print_Area" localSheetId="1">'Sheet２(通常)'!$A$1:$I$96</definedName>
  </definedNames>
  <calcPr fullCalcOnLoad="1"/>
</workbook>
</file>

<file path=xl/sharedStrings.xml><?xml version="1.0" encoding="utf-8"?>
<sst xmlns="http://schemas.openxmlformats.org/spreadsheetml/2006/main" count="288" uniqueCount="128">
  <si>
    <t>排出基準計算書</t>
  </si>
  <si>
    <t>１　計算条件</t>
  </si>
  <si>
    <t>Ｋ値</t>
  </si>
  <si>
    <t>燃料</t>
  </si>
  <si>
    <t>比重</t>
  </si>
  <si>
    <t>硫黄分</t>
  </si>
  <si>
    <t>水素分</t>
  </si>
  <si>
    <t>高(総)発熱量</t>
  </si>
  <si>
    <t>排出ガス温度</t>
  </si>
  <si>
    <t>空気比(空気過剰係数)</t>
  </si>
  <si>
    <t>煙突</t>
  </si>
  <si>
    <t>ＧＬ高さ</t>
  </si>
  <si>
    <t>煙突傘の有無</t>
  </si>
  <si>
    <t>１時間当り最大消費量</t>
  </si>
  <si>
    <t>w</t>
  </si>
  <si>
    <t>p</t>
  </si>
  <si>
    <t>s</t>
  </si>
  <si>
    <t>h</t>
  </si>
  <si>
    <t>t</t>
  </si>
  <si>
    <t>m</t>
  </si>
  <si>
    <t>d</t>
  </si>
  <si>
    <t>２　排出ガス量の計算</t>
  </si>
  <si>
    <t>L/h</t>
  </si>
  <si>
    <t>%wt</t>
  </si>
  <si>
    <t>水分</t>
  </si>
  <si>
    <t>MJ/kg</t>
  </si>
  <si>
    <t>℃</t>
  </si>
  <si>
    <r>
      <t>H</t>
    </r>
    <r>
      <rPr>
        <vertAlign val="subscript"/>
        <sz val="11"/>
        <rFont val="ＭＳ Ｐゴシック"/>
        <family val="3"/>
      </rPr>
      <t>H</t>
    </r>
  </si>
  <si>
    <t>0:無，1:有</t>
  </si>
  <si>
    <r>
      <t>H</t>
    </r>
    <r>
      <rPr>
        <vertAlign val="subscript"/>
        <sz val="11"/>
        <rFont val="ＭＳ Ｐゴシック"/>
        <family val="3"/>
      </rPr>
      <t>L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H</t>
    </r>
    <r>
      <rPr>
        <sz val="11"/>
        <rFont val="ＭＳ Ｐ明朝"/>
        <family val="1"/>
      </rPr>
      <t>-2512[(9</t>
    </r>
    <r>
      <rPr>
        <i/>
        <sz val="11"/>
        <rFont val="ＭＳ Ｐゴシック"/>
        <family val="3"/>
      </rPr>
      <t>h</t>
    </r>
    <r>
      <rPr>
        <sz val="11"/>
        <rFont val="ＭＳ Ｐ明朝"/>
        <family val="1"/>
      </rPr>
      <t>+</t>
    </r>
    <r>
      <rPr>
        <i/>
        <sz val="11"/>
        <rFont val="ＭＳ Ｐゴシック"/>
        <family val="3"/>
      </rPr>
      <t>w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>)/100] =</t>
    </r>
  </si>
  <si>
    <r>
      <t>　（１）低位発熱量(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L</t>
    </r>
    <r>
      <rPr>
        <sz val="11"/>
        <rFont val="ＭＳ Ｐ明朝"/>
        <family val="1"/>
      </rPr>
      <t>)</t>
    </r>
  </si>
  <si>
    <r>
      <t>　（２）理論燃焼ガス量(</t>
    </r>
    <r>
      <rPr>
        <i/>
        <sz val="11"/>
        <rFont val="ＭＳ Ｐゴシック"/>
        <family val="3"/>
      </rPr>
      <t>G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>)</t>
    </r>
  </si>
  <si>
    <r>
      <t>G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= </t>
    </r>
    <r>
      <rPr>
        <sz val="11"/>
        <rFont val="ＭＳ Ｐ明朝"/>
        <family val="1"/>
      </rPr>
      <t>0.265</t>
    </r>
    <r>
      <rPr>
        <sz val="11"/>
        <rFont val="ＭＳ Ｐゴシック"/>
        <family val="3"/>
      </rPr>
      <t>×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=</t>
    </r>
  </si>
  <si>
    <r>
      <t>　（３）理論空気量(</t>
    </r>
    <r>
      <rPr>
        <i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>)</t>
    </r>
  </si>
  <si>
    <t>　（４）燃料使用量の重量換算</t>
  </si>
  <si>
    <r>
      <t>W</t>
    </r>
    <r>
      <rPr>
        <sz val="11"/>
        <rFont val="ＭＳ Ｐ明朝"/>
        <family val="1"/>
      </rPr>
      <t xml:space="preserve"> =</t>
    </r>
    <r>
      <rPr>
        <i/>
        <sz val="11"/>
        <rFont val="ＭＳ Ｐゴシック"/>
        <family val="3"/>
      </rPr>
      <t>w</t>
    </r>
    <r>
      <rPr>
        <sz val="11"/>
        <rFont val="ＭＳ Ｐ明朝"/>
        <family val="1"/>
      </rPr>
      <t>×</t>
    </r>
    <r>
      <rPr>
        <i/>
        <sz val="11"/>
        <rFont val="ＭＳ Ｐゴシック"/>
        <family val="3"/>
      </rPr>
      <t>p</t>
    </r>
    <r>
      <rPr>
        <sz val="11"/>
        <rFont val="ＭＳ Ｐ明朝"/>
        <family val="1"/>
      </rPr>
      <t xml:space="preserve"> =</t>
    </r>
  </si>
  <si>
    <t>kg/h</t>
  </si>
  <si>
    <t>　低位発熱量から，理論空気量と理論燃焼ガス量を略算し次の式で求めます。</t>
  </si>
  <si>
    <t>　（５）排出ガス量</t>
  </si>
  <si>
    <r>
      <t>　　ア　0℃，１気圧における１時間当たりの湿り排出ガス量(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W</t>
    </r>
    <r>
      <rPr>
        <sz val="11"/>
        <rFont val="ＭＳ Ｐ明朝"/>
        <family val="1"/>
      </rPr>
      <t>)</t>
    </r>
  </si>
  <si>
    <r>
      <t>Q</t>
    </r>
    <r>
      <rPr>
        <i/>
        <vertAlign val="subscript"/>
        <sz val="11"/>
        <rFont val="ＭＳ Ｐゴシック"/>
        <family val="3"/>
      </rPr>
      <t xml:space="preserve">W </t>
    </r>
    <r>
      <rPr>
        <sz val="11"/>
        <rFont val="ＭＳ Ｐゴシック"/>
        <family val="3"/>
      </rPr>
      <t>=</t>
    </r>
    <r>
      <rPr>
        <i/>
        <sz val="11"/>
        <rFont val="ＭＳ Ｐゴシック"/>
        <family val="3"/>
      </rPr>
      <t xml:space="preserve"> W </t>
    </r>
    <r>
      <rPr>
        <sz val="11"/>
        <rFont val="ＭＳ Ｐゴシック"/>
        <family val="3"/>
      </rPr>
      <t>[</t>
    </r>
    <r>
      <rPr>
        <i/>
        <sz val="11"/>
        <rFont val="ＭＳ Ｐゴシック"/>
        <family val="3"/>
      </rPr>
      <t>G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+</t>
    </r>
    <r>
      <rPr>
        <sz val="11"/>
        <rFont val="ＭＳ Ｐ明朝"/>
        <family val="1"/>
      </rPr>
      <t>(</t>
    </r>
    <r>
      <rPr>
        <i/>
        <sz val="11"/>
        <rFont val="ＭＳ Ｐゴシック"/>
        <family val="3"/>
      </rPr>
      <t>m</t>
    </r>
    <r>
      <rPr>
        <sz val="11"/>
        <rFont val="ＭＳ Ｐゴシック"/>
        <family val="3"/>
      </rPr>
      <t>-1)</t>
    </r>
    <r>
      <rPr>
        <i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]</t>
    </r>
  </si>
  <si>
    <r>
      <t>　　イ　0℃，１気圧における１時間当たりの乾き排出ガス量(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D</t>
    </r>
    <r>
      <rPr>
        <sz val="11"/>
        <rFont val="ＭＳ Ｐ明朝"/>
        <family val="1"/>
      </rPr>
      <t>)</t>
    </r>
  </si>
  <si>
    <r>
      <t>Q</t>
    </r>
    <r>
      <rPr>
        <vertAlign val="subscript"/>
        <sz val="11"/>
        <rFont val="ＭＳ Ｐゴシック"/>
        <family val="3"/>
      </rPr>
      <t>W</t>
    </r>
    <r>
      <rPr>
        <i/>
        <vertAlign val="subscript"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=</t>
    </r>
    <r>
      <rPr>
        <i/>
        <sz val="11"/>
        <rFont val="ＭＳ Ｐゴシック"/>
        <family val="3"/>
      </rPr>
      <t xml:space="preserve"> W </t>
    </r>
    <r>
      <rPr>
        <sz val="11"/>
        <rFont val="ＭＳ Ｐゴシック"/>
        <family val="3"/>
      </rPr>
      <t>[</t>
    </r>
    <r>
      <rPr>
        <i/>
        <sz val="11"/>
        <rFont val="ＭＳ Ｐゴシック"/>
        <family val="3"/>
      </rPr>
      <t>G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+</t>
    </r>
    <r>
      <rPr>
        <sz val="11"/>
        <rFont val="ＭＳ Ｐ明朝"/>
        <family val="1"/>
      </rPr>
      <t>(</t>
    </r>
    <r>
      <rPr>
        <i/>
        <sz val="11"/>
        <rFont val="ＭＳ Ｐゴシック"/>
        <family val="3"/>
      </rPr>
      <t>m</t>
    </r>
    <r>
      <rPr>
        <sz val="11"/>
        <rFont val="ＭＳ Ｐゴシック"/>
        <family val="3"/>
      </rPr>
      <t>-1)</t>
    </r>
    <r>
      <rPr>
        <i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]</t>
    </r>
    <r>
      <rPr>
        <sz val="11"/>
        <rFont val="ＭＳ Ｐ明朝"/>
        <family val="1"/>
      </rPr>
      <t xml:space="preserve"> =</t>
    </r>
  </si>
  <si>
    <r>
      <t>Q</t>
    </r>
    <r>
      <rPr>
        <vertAlign val="subscript"/>
        <sz val="11"/>
        <rFont val="ＭＳ Ｐゴシック"/>
        <family val="3"/>
      </rPr>
      <t>D</t>
    </r>
    <r>
      <rPr>
        <i/>
        <vertAlign val="subscript"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=</t>
    </r>
    <r>
      <rPr>
        <i/>
        <sz val="11"/>
        <rFont val="ＭＳ Ｐゴシック"/>
        <family val="3"/>
      </rPr>
      <t xml:space="preserve"> Q</t>
    </r>
    <r>
      <rPr>
        <vertAlign val="subscript"/>
        <sz val="11"/>
        <rFont val="ＭＳ Ｐゴシック"/>
        <family val="3"/>
      </rPr>
      <t>W</t>
    </r>
    <r>
      <rPr>
        <i/>
        <sz val="11"/>
        <rFont val="ＭＳ Ｐゴシック"/>
        <family val="3"/>
      </rPr>
      <t xml:space="preserve"> </t>
    </r>
    <r>
      <rPr>
        <sz val="11"/>
        <rFont val="ＭＳ Ｐ明朝"/>
        <family val="1"/>
      </rPr>
      <t>- [(22.4/18)×</t>
    </r>
    <r>
      <rPr>
        <i/>
        <sz val="11"/>
        <rFont val="ＭＳ Ｐゴシック"/>
        <family val="3"/>
      </rPr>
      <t>W</t>
    </r>
    <r>
      <rPr>
        <sz val="11"/>
        <rFont val="ＭＳ Ｐ明朝"/>
        <family val="1"/>
      </rPr>
      <t>×(</t>
    </r>
    <r>
      <rPr>
        <i/>
        <sz val="11"/>
        <rFont val="ＭＳ Ｐゴシック"/>
        <family val="3"/>
      </rPr>
      <t>w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>+9</t>
    </r>
    <r>
      <rPr>
        <i/>
        <sz val="11"/>
        <rFont val="ＭＳ Ｐゴシック"/>
        <family val="3"/>
      </rPr>
      <t>h</t>
    </r>
    <r>
      <rPr>
        <sz val="11"/>
        <rFont val="ＭＳ Ｐ明朝"/>
        <family val="1"/>
      </rPr>
      <t>)/100] =</t>
    </r>
  </si>
  <si>
    <t>　　ウ　15℃における排出ガス量（Q')</t>
  </si>
  <si>
    <r>
      <t>Q</t>
    </r>
    <r>
      <rPr>
        <sz val="11"/>
        <rFont val="ＭＳ Ｐ明朝"/>
        <family val="1"/>
      </rPr>
      <t xml:space="preserve">' = 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W</t>
    </r>
    <r>
      <rPr>
        <sz val="11"/>
        <rFont val="ＭＳ Ｐ明朝"/>
        <family val="1"/>
      </rPr>
      <t xml:space="preserve"> × (273+15)/273 × 1/(60×60) =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</si>
  <si>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１５℃</t>
    </r>
    <r>
      <rPr>
        <sz val="11"/>
        <rFont val="ＭＳ Ｐ明朝"/>
        <family val="1"/>
      </rPr>
      <t>/s</t>
    </r>
  </si>
  <si>
    <t>　　エ　排出ガス温度</t>
  </si>
  <si>
    <r>
      <t>Q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W</t>
    </r>
    <r>
      <rPr>
        <sz val="11"/>
        <rFont val="ＭＳ Ｐ明朝"/>
        <family val="1"/>
      </rPr>
      <t xml:space="preserve"> × (273+</t>
    </r>
    <r>
      <rPr>
        <i/>
        <sz val="11"/>
        <rFont val="ＭＳ Ｐゴシック"/>
        <family val="3"/>
      </rPr>
      <t>t</t>
    </r>
    <r>
      <rPr>
        <sz val="11"/>
        <rFont val="ＭＳ Ｐ明朝"/>
        <family val="1"/>
      </rPr>
      <t>)/(273+15) =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</si>
  <si>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>/s</t>
    </r>
  </si>
  <si>
    <r>
      <t>３　　ＳＯｘ排出量(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')</t>
    </r>
  </si>
  <si>
    <r>
      <t>　燃料１kg当りのSOx排出量 = (22.4/32)×</t>
    </r>
    <r>
      <rPr>
        <i/>
        <sz val="11"/>
        <rFont val="ＭＳ Ｐゴシック"/>
        <family val="3"/>
      </rPr>
      <t>s</t>
    </r>
    <r>
      <rPr>
        <sz val="11"/>
        <rFont val="ＭＳ Ｐ明朝"/>
        <family val="1"/>
      </rPr>
      <t xml:space="preserve"> = 0.7</t>
    </r>
    <r>
      <rPr>
        <i/>
        <sz val="11"/>
        <rFont val="ＭＳ Ｐゴシック"/>
        <family val="3"/>
      </rPr>
      <t>s</t>
    </r>
  </si>
  <si>
    <r>
      <t>(</t>
    </r>
    <r>
      <rPr>
        <i/>
        <sz val="11"/>
        <rFont val="ＭＳ Ｐゴシック"/>
        <family val="3"/>
      </rPr>
      <t>s</t>
    </r>
    <r>
      <rPr>
        <sz val="11"/>
        <rFont val="ＭＳ Ｐ明朝"/>
        <family val="1"/>
      </rPr>
      <t>:　燃料中の硫黄分)</t>
    </r>
  </si>
  <si>
    <r>
      <t>q</t>
    </r>
    <r>
      <rPr>
        <sz val="11"/>
        <rFont val="ＭＳ Ｐ明朝"/>
        <family val="1"/>
      </rPr>
      <t xml:space="preserve">' = </t>
    </r>
    <r>
      <rPr>
        <i/>
        <sz val="11"/>
        <rFont val="ＭＳ Ｐゴシック"/>
        <family val="3"/>
      </rPr>
      <t>W</t>
    </r>
    <r>
      <rPr>
        <sz val="11"/>
        <rFont val="ＭＳ Ｐ明朝"/>
        <family val="1"/>
      </rPr>
      <t xml:space="preserve"> × 0.7</t>
    </r>
    <r>
      <rPr>
        <i/>
        <sz val="11"/>
        <rFont val="ＭＳ Ｐゴシック"/>
        <family val="3"/>
      </rPr>
      <t>s</t>
    </r>
    <r>
      <rPr>
        <sz val="11"/>
        <rFont val="ＭＳ Ｐ明朝"/>
        <family val="1"/>
      </rPr>
      <t xml:space="preserve"> =</t>
    </r>
  </si>
  <si>
    <t>４　ＳＯｘ排出量容量比</t>
  </si>
  <si>
    <r>
      <t>　W</t>
    </r>
    <r>
      <rPr>
        <sz val="11"/>
        <rFont val="ＭＳ Ｐ明朝"/>
        <family val="1"/>
      </rPr>
      <t xml:space="preserve"> [kg/h]での SOx 排出量(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')は</t>
    </r>
  </si>
  <si>
    <r>
      <t>w</t>
    </r>
    <r>
      <rPr>
        <vertAlign val="subscript"/>
        <sz val="11"/>
        <rFont val="ＭＳ Ｐゴシック"/>
        <family val="3"/>
      </rPr>
      <t>0</t>
    </r>
  </si>
  <si>
    <r>
      <t>H</t>
    </r>
    <r>
      <rPr>
        <vertAlign val="subscript"/>
        <sz val="11"/>
        <rFont val="ＭＳ Ｐゴシック"/>
        <family val="3"/>
      </rPr>
      <t>0</t>
    </r>
  </si>
  <si>
    <t>ppm</t>
  </si>
  <si>
    <r>
      <t>５　排出ガス速度 (</t>
    </r>
    <r>
      <rPr>
        <i/>
        <sz val="11"/>
        <rFont val="ＭＳ Ｐゴシック"/>
        <family val="3"/>
      </rPr>
      <t>V</t>
    </r>
    <r>
      <rPr>
        <sz val="11"/>
        <rFont val="ＭＳ Ｐ明朝"/>
        <family val="1"/>
      </rPr>
      <t>)</t>
    </r>
  </si>
  <si>
    <r>
      <t>V</t>
    </r>
    <r>
      <rPr>
        <sz val="11"/>
        <rFont val="ＭＳ Ｐ明朝"/>
        <family val="1"/>
      </rPr>
      <t xml:space="preserve"> = 排ガス流量/煙突断面積 =</t>
    </r>
  </si>
  <si>
    <t>形状</t>
  </si>
  <si>
    <t>0:○，1:□</t>
  </si>
  <si>
    <t>m</t>
  </si>
  <si>
    <r>
      <t>d</t>
    </r>
    <r>
      <rPr>
        <vertAlign val="subscript"/>
        <sz val="11"/>
        <rFont val="ＭＳ Ｐゴシック"/>
        <family val="3"/>
      </rPr>
      <t>1</t>
    </r>
  </si>
  <si>
    <r>
      <t>d</t>
    </r>
    <r>
      <rPr>
        <vertAlign val="subscript"/>
        <sz val="11"/>
        <rFont val="ＭＳ Ｐゴシック"/>
        <family val="3"/>
      </rPr>
      <t>2</t>
    </r>
  </si>
  <si>
    <t>縦</t>
  </si>
  <si>
    <t>横</t>
  </si>
  <si>
    <r>
      <t xml:space="preserve">容量比(ppm) = 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'/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D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'/</t>
    </r>
    <r>
      <rPr>
        <i/>
        <sz val="11"/>
        <rFont val="ＭＳ Ｐゴシック"/>
        <family val="3"/>
      </rPr>
      <t>Q</t>
    </r>
    <r>
      <rPr>
        <vertAlign val="subscript"/>
        <sz val="11"/>
        <rFont val="ＭＳ Ｐゴシック"/>
        <family val="3"/>
      </rPr>
      <t>D</t>
    </r>
    <r>
      <rPr>
        <sz val="11"/>
        <rFont val="ＭＳ Ｐ明朝"/>
        <family val="1"/>
      </rPr>
      <t xml:space="preserve"> =</t>
    </r>
  </si>
  <si>
    <t>煙突断面積 =</t>
  </si>
  <si>
    <r>
      <t>m</t>
    </r>
    <r>
      <rPr>
        <vertAlign val="superscript"/>
        <sz val="11"/>
        <rFont val="ＭＳ Ｐゴシック"/>
        <family val="3"/>
      </rPr>
      <t>2</t>
    </r>
  </si>
  <si>
    <t>m/s</t>
  </si>
  <si>
    <t>６　補正された排出口の高さ</t>
  </si>
  <si>
    <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 xml:space="preserve"> + 0.65(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m</t>
    </r>
    <r>
      <rPr>
        <sz val="11"/>
        <rFont val="ＭＳ Ｐ明朝"/>
        <family val="1"/>
      </rPr>
      <t xml:space="preserve"> +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>)</t>
    </r>
  </si>
  <si>
    <r>
      <t>　（１）　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 xml:space="preserve"> (排ガス温度と大気温度の温度差による上昇高さ）の算出</t>
    </r>
  </si>
  <si>
    <r>
      <t>　　（</t>
    </r>
    <r>
      <rPr>
        <i/>
        <sz val="11"/>
        <rFont val="ＭＳ Ｐゴシック"/>
        <family val="3"/>
      </rPr>
      <t xml:space="preserve">J </t>
    </r>
    <r>
      <rPr>
        <sz val="11"/>
        <rFont val="ＭＳ Ｐ明朝"/>
        <family val="1"/>
      </rPr>
      <t>の計算)</t>
    </r>
  </si>
  <si>
    <r>
      <t>J</t>
    </r>
    <r>
      <rPr>
        <sz val="11"/>
        <rFont val="ＭＳ Ｐ明朝"/>
        <family val="1"/>
      </rPr>
      <t xml:space="preserve"> =</t>
    </r>
  </si>
  <si>
    <r>
      <t>H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 xml:space="preserve"> = 2.01×10</t>
    </r>
    <r>
      <rPr>
        <vertAlign val="superscript"/>
        <sz val="11"/>
        <rFont val="ＭＳ Ｐゴシック"/>
        <family val="3"/>
      </rPr>
      <t>-3</t>
    </r>
    <r>
      <rPr>
        <sz val="11"/>
        <rFont val="ＭＳ Ｐ明朝"/>
        <family val="1"/>
      </rPr>
      <t>×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'×(</t>
    </r>
    <r>
      <rPr>
        <i/>
        <sz val="11"/>
        <rFont val="ＭＳ Ｐゴシック"/>
        <family val="3"/>
      </rPr>
      <t xml:space="preserve">T </t>
    </r>
    <r>
      <rPr>
        <sz val="11"/>
        <rFont val="ＭＳ Ｐ明朝"/>
        <family val="1"/>
      </rPr>
      <t>- 288)×[2.30log</t>
    </r>
    <r>
      <rPr>
        <i/>
        <sz val="11"/>
        <rFont val="ＭＳ Ｐゴシック"/>
        <family val="3"/>
      </rPr>
      <t>J</t>
    </r>
    <r>
      <rPr>
        <sz val="11"/>
        <rFont val="ＭＳ Ｐ明朝"/>
        <family val="1"/>
      </rPr>
      <t>+(1/</t>
    </r>
    <r>
      <rPr>
        <i/>
        <sz val="11"/>
        <rFont val="ＭＳ Ｐゴシック"/>
        <family val="3"/>
      </rPr>
      <t>J</t>
    </r>
    <r>
      <rPr>
        <sz val="11"/>
        <rFont val="ＭＳ Ｐ明朝"/>
        <family val="1"/>
      </rPr>
      <t>)-1]</t>
    </r>
  </si>
  <si>
    <r>
      <t>Q</t>
    </r>
    <r>
      <rPr>
        <sz val="11"/>
        <rFont val="ＭＳ Ｐ明朝"/>
        <family val="1"/>
      </rPr>
      <t>' =</t>
    </r>
  </si>
  <si>
    <r>
      <t>T</t>
    </r>
    <r>
      <rPr>
        <sz val="11"/>
        <rFont val="ＭＳ Ｐ明朝"/>
        <family val="1"/>
      </rPr>
      <t xml:space="preserve"> =</t>
    </r>
  </si>
  <si>
    <t>273+</t>
  </si>
  <si>
    <t>=</t>
  </si>
  <si>
    <t>K</t>
  </si>
  <si>
    <r>
      <t>J</t>
    </r>
    <r>
      <rPr>
        <sz val="11"/>
        <rFont val="ＭＳ Ｐ明朝"/>
        <family val="1"/>
      </rPr>
      <t xml:space="preserve"> =</t>
    </r>
  </si>
  <si>
    <r>
      <t>H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 xml:space="preserve"> = 2.01×10</t>
    </r>
    <r>
      <rPr>
        <vertAlign val="superscript"/>
        <sz val="11"/>
        <rFont val="ＭＳ Ｐゴシック"/>
        <family val="3"/>
      </rPr>
      <t>-3</t>
    </r>
    <r>
      <rPr>
        <sz val="11"/>
        <rFont val="ＭＳ Ｐ明朝"/>
        <family val="1"/>
      </rPr>
      <t>×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'×(</t>
    </r>
    <r>
      <rPr>
        <i/>
        <sz val="11"/>
        <rFont val="ＭＳ Ｐゴシック"/>
        <family val="3"/>
      </rPr>
      <t xml:space="preserve">T </t>
    </r>
    <r>
      <rPr>
        <sz val="11"/>
        <rFont val="ＭＳ Ｐ明朝"/>
        <family val="1"/>
      </rPr>
      <t>- 288)×[2.30log</t>
    </r>
    <r>
      <rPr>
        <i/>
        <sz val="11"/>
        <rFont val="ＭＳ Ｐゴシック"/>
        <family val="3"/>
      </rPr>
      <t>J</t>
    </r>
    <r>
      <rPr>
        <sz val="11"/>
        <rFont val="ＭＳ Ｐ明朝"/>
        <family val="1"/>
      </rPr>
      <t>+(1/</t>
    </r>
    <r>
      <rPr>
        <i/>
        <sz val="11"/>
        <rFont val="ＭＳ Ｐゴシック"/>
        <family val="3"/>
      </rPr>
      <t>J</t>
    </r>
    <r>
      <rPr>
        <sz val="11"/>
        <rFont val="ＭＳ Ｐ明朝"/>
        <family val="1"/>
      </rPr>
      <t>)-1] =</t>
    </r>
  </si>
  <si>
    <t>頭部の内径(形状:○）</t>
  </si>
  <si>
    <t>頭部の
(形状:□)</t>
  </si>
  <si>
    <r>
      <t>　（２）　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m</t>
    </r>
    <r>
      <rPr>
        <sz val="11"/>
        <rFont val="ＭＳ Ｐ明朝"/>
        <family val="1"/>
      </rPr>
      <t>（排出口における上向きの運動量による上昇高さ）の算出</t>
    </r>
  </si>
  <si>
    <t>　次の式で求めます。</t>
  </si>
  <si>
    <r>
      <t>　排出口の実高さに，煙の運動量と温度差による上昇分を補正し有効高さ(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>)を</t>
    </r>
  </si>
  <si>
    <r>
      <t>H</t>
    </r>
    <r>
      <rPr>
        <vertAlign val="subscript"/>
        <sz val="11"/>
        <rFont val="ＭＳ Ｐゴシック"/>
        <family val="3"/>
      </rPr>
      <t>m</t>
    </r>
    <r>
      <rPr>
        <sz val="11"/>
        <rFont val="ＭＳ Ｐ明朝"/>
        <family val="1"/>
      </rPr>
      <t xml:space="preserve"> =</t>
    </r>
  </si>
  <si>
    <r>
      <t>　（３）　有効高さ 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>) の算出</t>
    </r>
  </si>
  <si>
    <t>[℃] =</t>
  </si>
  <si>
    <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0</t>
    </r>
    <r>
      <rPr>
        <sz val="11"/>
        <rFont val="ＭＳ Ｐ明朝"/>
        <family val="1"/>
      </rPr>
      <t xml:space="preserve"> + 0.65(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m</t>
    </r>
    <r>
      <rPr>
        <sz val="11"/>
        <rFont val="ＭＳ Ｐ明朝"/>
        <family val="1"/>
      </rPr>
      <t xml:space="preserve"> +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t</t>
    </r>
    <r>
      <rPr>
        <sz val="11"/>
        <rFont val="ＭＳ Ｐ明朝"/>
        <family val="1"/>
      </rPr>
      <t>) =</t>
    </r>
  </si>
  <si>
    <t>傘の有無：</t>
  </si>
  <si>
    <r>
      <t xml:space="preserve">※煙突に傘がある場合には，補正せず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ゴシック"/>
        <family val="3"/>
      </rPr>
      <t xml:space="preserve"> = 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となります。</t>
    </r>
  </si>
  <si>
    <t>７　排出基準の計算</t>
  </si>
  <si>
    <t>　当地域における排出基準に係るK値は</t>
  </si>
  <si>
    <t>ですから，</t>
  </si>
  <si>
    <r>
      <t>q</t>
    </r>
    <r>
      <rPr>
        <sz val="11"/>
        <rFont val="ＭＳ Ｐ明朝"/>
        <family val="1"/>
      </rPr>
      <t xml:space="preserve"> = </t>
    </r>
    <r>
      <rPr>
        <i/>
        <sz val="11"/>
        <rFont val="ＭＳ Ｐゴシック"/>
        <family val="3"/>
      </rPr>
      <t>K</t>
    </r>
    <r>
      <rPr>
        <sz val="11"/>
        <rFont val="ＭＳ Ｐ明朝"/>
        <family val="1"/>
      </rPr>
      <t xml:space="preserve"> × 10</t>
    </r>
    <r>
      <rPr>
        <vertAlign val="superscript"/>
        <sz val="11"/>
        <rFont val="ＭＳ Ｐゴシック"/>
        <family val="3"/>
      </rPr>
      <t>-3</t>
    </r>
    <r>
      <rPr>
        <sz val="11"/>
        <rFont val="ＭＳ Ｐ明朝"/>
        <family val="1"/>
      </rPr>
      <t xml:space="preserve"> 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>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=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</si>
  <si>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i/>
        <vertAlign val="subscript"/>
        <sz val="11"/>
        <rFont val="ＭＳ Ｐゴシック"/>
        <family val="3"/>
      </rPr>
      <t>N</t>
    </r>
    <r>
      <rPr>
        <sz val="11"/>
        <rFont val="ＭＳ Ｐ明朝"/>
        <family val="1"/>
      </rPr>
      <t>/h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</si>
  <si>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  <r>
      <rPr>
        <sz val="11"/>
        <rFont val="ＭＳ Ｐ明朝"/>
        <family val="1"/>
      </rPr>
      <t>/h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</si>
  <si>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  <r>
      <rPr>
        <sz val="11"/>
        <rFont val="ＭＳ Ｐ明朝"/>
        <family val="1"/>
      </rPr>
      <t>/kg</t>
    </r>
  </si>
  <si>
    <r>
      <t>q</t>
    </r>
    <r>
      <rPr>
        <sz val="11"/>
        <rFont val="ＭＳ Ｐ明朝"/>
        <family val="1"/>
      </rPr>
      <t>' =</t>
    </r>
  </si>
  <si>
    <t>q</t>
  </si>
  <si>
    <r>
      <t>q</t>
    </r>
    <r>
      <rPr>
        <sz val="11"/>
        <rFont val="ＭＳ Ｐ明朝"/>
        <family val="1"/>
      </rPr>
      <t>'　となり，</t>
    </r>
  </si>
  <si>
    <t>＜参考＞</t>
  </si>
  <si>
    <r>
      <t>K</t>
    </r>
    <r>
      <rPr>
        <sz val="11"/>
        <rFont val="ＭＳ Ｐ明朝"/>
        <family val="1"/>
      </rPr>
      <t xml:space="preserve">' = 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'×1000/(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e</t>
    </r>
    <r>
      <rPr>
        <sz val="11"/>
        <rFont val="ＭＳ Ｐ明朝"/>
        <family val="1"/>
      </rPr>
      <t>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　=</t>
    </r>
  </si>
  <si>
    <r>
      <t>特Ａ重油の最大硫黄分s</t>
    </r>
    <r>
      <rPr>
        <vertAlign val="subscript"/>
        <sz val="11"/>
        <rFont val="ＭＳ Ｐゴシック"/>
        <family val="3"/>
      </rPr>
      <t>MAX</t>
    </r>
    <r>
      <rPr>
        <sz val="11"/>
        <rFont val="ＭＳ Ｐ明朝"/>
        <family val="1"/>
      </rPr>
      <t xml:space="preserve"> = 0.5% から計算すると</t>
    </r>
  </si>
  <si>
    <r>
      <t>q</t>
    </r>
    <r>
      <rPr>
        <sz val="11"/>
        <rFont val="ＭＳ Ｐ明朝"/>
        <family val="1"/>
      </rPr>
      <t>'</t>
    </r>
    <r>
      <rPr>
        <vertAlign val="subscript"/>
        <sz val="11"/>
        <rFont val="ＭＳ Ｐゴシック"/>
        <family val="3"/>
      </rPr>
      <t>MAX</t>
    </r>
    <r>
      <rPr>
        <sz val="11"/>
        <rFont val="ＭＳ Ｐ明朝"/>
        <family val="1"/>
      </rPr>
      <t xml:space="preserve"> =</t>
    </r>
  </si>
  <si>
    <r>
      <t>K</t>
    </r>
    <r>
      <rPr>
        <sz val="11"/>
        <rFont val="ＭＳ Ｐ明朝"/>
        <family val="1"/>
      </rPr>
      <t>'</t>
    </r>
    <r>
      <rPr>
        <vertAlign val="subscript"/>
        <sz val="11"/>
        <rFont val="ＭＳ Ｐゴシック"/>
        <family val="3"/>
      </rPr>
      <t>MAX</t>
    </r>
    <r>
      <rPr>
        <sz val="11"/>
        <rFont val="ＭＳ Ｐ明朝"/>
        <family val="1"/>
      </rPr>
      <t xml:space="preserve"> =</t>
    </r>
  </si>
  <si>
    <r>
      <t>K</t>
    </r>
    <r>
      <rPr>
        <sz val="11"/>
        <rFont val="ＭＳ Ｐ明朝"/>
        <family val="1"/>
      </rPr>
      <t>'</t>
    </r>
    <r>
      <rPr>
        <vertAlign val="subscript"/>
        <sz val="11"/>
        <rFont val="ＭＳ Ｐゴシック"/>
        <family val="3"/>
      </rPr>
      <t>MAX</t>
    </r>
  </si>
  <si>
    <r>
      <t>q</t>
    </r>
    <r>
      <rPr>
        <sz val="11"/>
        <rFont val="ＭＳ Ｐ明朝"/>
        <family val="1"/>
      </rPr>
      <t>'</t>
    </r>
    <r>
      <rPr>
        <vertAlign val="subscript"/>
        <sz val="11"/>
        <rFont val="ＭＳ Ｐゴシック"/>
        <family val="3"/>
      </rPr>
      <t>MAX</t>
    </r>
  </si>
  <si>
    <t>q</t>
  </si>
  <si>
    <t>K</t>
  </si>
  <si>
    <t>別添</t>
  </si>
  <si>
    <t>種類</t>
  </si>
  <si>
    <t>低(真)発熱量</t>
  </si>
  <si>
    <r>
      <t>H</t>
    </r>
    <r>
      <rPr>
        <vertAlign val="subscript"/>
        <sz val="11"/>
        <rFont val="ＭＳ Ｐゴシック"/>
        <family val="3"/>
      </rPr>
      <t>L</t>
    </r>
  </si>
  <si>
    <t>低発熱量が不明であれば空欄で結構です。</t>
  </si>
  <si>
    <t>水素分が不明であれば12%としてください。</t>
  </si>
  <si>
    <t>断面形状が○型の場合のみ記載してください。</t>
  </si>
  <si>
    <t>断面形状が□型の場合のみ記載してください。</t>
  </si>
  <si>
    <t>　↑この列の欄のみ記載してください。</t>
  </si>
  <si>
    <t>小樽市は8.0です。</t>
  </si>
  <si>
    <r>
      <t>A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= </t>
    </r>
    <r>
      <rPr>
        <sz val="11"/>
        <rFont val="ＭＳ Ｐ明朝"/>
        <family val="1"/>
      </rPr>
      <t>0.203</t>
    </r>
    <r>
      <rPr>
        <sz val="11"/>
        <rFont val="ＭＳ Ｐゴシック"/>
        <family val="3"/>
      </rPr>
      <t>×</t>
    </r>
    <r>
      <rPr>
        <i/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 </t>
    </r>
    <r>
      <rPr>
        <sz val="11"/>
        <rFont val="ＭＳ Ｐ明朝"/>
        <family val="1"/>
      </rPr>
      <t xml:space="preserve">+ 2.0 </t>
    </r>
    <r>
      <rPr>
        <sz val="11"/>
        <rFont val="ＭＳ Ｐゴシック"/>
        <family val="3"/>
      </rPr>
      <t>=</t>
    </r>
  </si>
  <si>
    <r>
      <t>℃における排出ガス量(</t>
    </r>
    <r>
      <rPr>
        <i/>
        <sz val="11"/>
        <rFont val="ＭＳ Ｐゴシック"/>
        <family val="3"/>
      </rPr>
      <t>Q</t>
    </r>
    <r>
      <rPr>
        <sz val="11"/>
        <rFont val="ＭＳ Ｐ明朝"/>
        <family val="1"/>
      </rPr>
      <t>)</t>
    </r>
  </si>
  <si>
    <t>１時間当り通常消費量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</si>
</sst>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#,##0.00_ "/>
  </numFmts>
  <fonts count="47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vertAlign val="sub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80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0" fillId="34" borderId="19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vertical="center"/>
    </xf>
    <xf numFmtId="176" fontId="10" fillId="34" borderId="10" xfId="0" applyNumberFormat="1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182" fontId="1" fillId="33" borderId="10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62</xdr:row>
      <xdr:rowOff>95250</xdr:rowOff>
    </xdr:from>
    <xdr:to>
      <xdr:col>4</xdr:col>
      <xdr:colOff>581025</xdr:colOff>
      <xdr:row>64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981075" y="12496800"/>
          <a:ext cx="2343150" cy="409575"/>
          <a:chOff x="103" y="1161"/>
          <a:chExt cx="246" cy="37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05" y="1183"/>
            <a:ext cx="54" cy="15"/>
          </a:xfrm>
          <a:custGeom>
            <a:pathLst>
              <a:path h="19" w="54">
                <a:moveTo>
                  <a:pt x="0" y="11"/>
                </a:moveTo>
                <a:lnTo>
                  <a:pt x="4" y="11"/>
                </a:lnTo>
                <a:lnTo>
                  <a:pt x="7" y="19"/>
                </a:lnTo>
                <a:lnTo>
                  <a:pt x="12" y="0"/>
                </a:lnTo>
                <a:lnTo>
                  <a:pt x="5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15" y="1182"/>
            <a:ext cx="4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'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×</a:t>
            </a: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3" y="117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31" y="1161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68" y="1168"/>
            <a:ext cx="10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(1460 - 296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86" y="1161"/>
            <a:ext cx="1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64" y="1179"/>
            <a:ext cx="5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- 288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318" y="1170"/>
            <a:ext cx="3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 + 1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65" y="1179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74</xdr:row>
      <xdr:rowOff>76200</xdr:rowOff>
    </xdr:from>
    <xdr:to>
      <xdr:col>3</xdr:col>
      <xdr:colOff>57150</xdr:colOff>
      <xdr:row>77</xdr:row>
      <xdr:rowOff>104775</xdr:rowOff>
    </xdr:to>
    <xdr:grpSp>
      <xdr:nvGrpSpPr>
        <xdr:cNvPr id="11" name="Group 27"/>
        <xdr:cNvGrpSpPr>
          <a:grpSpLocks/>
        </xdr:cNvGrpSpPr>
      </xdr:nvGrpSpPr>
      <xdr:grpSpPr>
        <a:xfrm>
          <a:off x="1066800" y="14878050"/>
          <a:ext cx="1047750" cy="628650"/>
          <a:chOff x="123" y="1407"/>
          <a:chExt cx="110" cy="60"/>
        </a:xfrm>
        <a:solidFill>
          <a:srgbClr val="FFFFFF"/>
        </a:solidFill>
      </xdr:grpSpPr>
      <xdr:sp>
        <xdr:nvSpPr>
          <xdr:cNvPr id="12" name="Freeform 17"/>
          <xdr:cNvSpPr>
            <a:spLocks/>
          </xdr:cNvSpPr>
        </xdr:nvSpPr>
        <xdr:spPr>
          <a:xfrm>
            <a:off x="170" y="1408"/>
            <a:ext cx="54" cy="17"/>
          </a:xfrm>
          <a:custGeom>
            <a:pathLst>
              <a:path h="19" w="54">
                <a:moveTo>
                  <a:pt x="0" y="11"/>
                </a:moveTo>
                <a:lnTo>
                  <a:pt x="4" y="11"/>
                </a:lnTo>
                <a:lnTo>
                  <a:pt x="7" y="19"/>
                </a:lnTo>
                <a:lnTo>
                  <a:pt x="12" y="0"/>
                </a:lnTo>
                <a:lnTo>
                  <a:pt x="5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180" y="1407"/>
            <a:ext cx="4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'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×</a:t>
            </a: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</a:t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123" y="1429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Text Box 20"/>
          <xdr:cNvSpPr txBox="1">
            <a:spLocks noChangeArrowheads="1"/>
          </xdr:cNvSpPr>
        </xdr:nvSpPr>
        <xdr:spPr>
          <a:xfrm>
            <a:off x="135" y="1409"/>
            <a:ext cx="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.795</a:t>
            </a:r>
          </a:p>
        </xdr:txBody>
      </xdr:sp>
      <xdr:sp>
        <xdr:nvSpPr>
          <xdr:cNvPr id="16" name="Text Box 24"/>
          <xdr:cNvSpPr txBox="1">
            <a:spLocks noChangeArrowheads="1"/>
          </xdr:cNvSpPr>
        </xdr:nvSpPr>
        <xdr:spPr>
          <a:xfrm>
            <a:off x="150" y="1441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 +</a:t>
            </a:r>
          </a:p>
        </xdr:txBody>
      </xdr:sp>
      <xdr:grpSp>
        <xdr:nvGrpSpPr>
          <xdr:cNvPr id="17" name="Group 26"/>
          <xdr:cNvGrpSpPr>
            <a:grpSpLocks/>
          </xdr:cNvGrpSpPr>
        </xdr:nvGrpSpPr>
        <xdr:grpSpPr>
          <a:xfrm>
            <a:off x="180" y="1431"/>
            <a:ext cx="33" cy="36"/>
            <a:chOff x="288" y="1409"/>
            <a:chExt cx="33" cy="36"/>
          </a:xfrm>
          <a:solidFill>
            <a:srgbClr val="FFFFFF"/>
          </a:solidFill>
        </xdr:grpSpPr>
        <xdr:sp>
          <xdr:nvSpPr>
            <xdr:cNvPr id="18" name="Text Box 22"/>
            <xdr:cNvSpPr txBox="1">
              <a:spLocks noChangeArrowheads="1"/>
            </xdr:cNvSpPr>
          </xdr:nvSpPr>
          <xdr:spPr>
            <a:xfrm>
              <a:off x="299" y="1429"/>
              <a:ext cx="1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1" u="none" baseline="0">
                  <a:solidFill>
                    <a:srgbClr val="000000"/>
                  </a:solidFill>
                </a:rPr>
                <a:t>V</a:t>
              </a:r>
            </a:p>
          </xdr:txBody>
        </xdr:sp>
        <xdr:sp>
          <xdr:nvSpPr>
            <xdr:cNvPr id="19" name="Text Box 23"/>
            <xdr:cNvSpPr txBox="1">
              <a:spLocks noChangeArrowheads="1"/>
            </xdr:cNvSpPr>
          </xdr:nvSpPr>
          <xdr:spPr>
            <a:xfrm>
              <a:off x="292" y="1409"/>
              <a:ext cx="29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.58</a:t>
              </a:r>
            </a:p>
          </xdr:txBody>
        </xdr:sp>
        <xdr:sp>
          <xdr:nvSpPr>
            <xdr:cNvPr id="20" name="Line 25"/>
            <xdr:cNvSpPr>
              <a:spLocks/>
            </xdr:cNvSpPr>
          </xdr:nvSpPr>
          <xdr:spPr>
            <a:xfrm>
              <a:off x="288" y="1429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62</xdr:row>
      <xdr:rowOff>95250</xdr:rowOff>
    </xdr:from>
    <xdr:to>
      <xdr:col>4</xdr:col>
      <xdr:colOff>581025</xdr:colOff>
      <xdr:row>64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981075" y="12496800"/>
          <a:ext cx="2343150" cy="409575"/>
          <a:chOff x="103" y="1161"/>
          <a:chExt cx="246" cy="37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05" y="1183"/>
            <a:ext cx="54" cy="15"/>
          </a:xfrm>
          <a:custGeom>
            <a:pathLst>
              <a:path h="19" w="54">
                <a:moveTo>
                  <a:pt x="0" y="11"/>
                </a:moveTo>
                <a:lnTo>
                  <a:pt x="4" y="11"/>
                </a:lnTo>
                <a:lnTo>
                  <a:pt x="7" y="19"/>
                </a:lnTo>
                <a:lnTo>
                  <a:pt x="12" y="0"/>
                </a:lnTo>
                <a:lnTo>
                  <a:pt x="5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15" y="1182"/>
            <a:ext cx="4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'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×</a:t>
            </a: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3" y="117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31" y="1161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68" y="1168"/>
            <a:ext cx="10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(1460 - 296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86" y="1161"/>
            <a:ext cx="1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64" y="1179"/>
            <a:ext cx="5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- 288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318" y="1170"/>
            <a:ext cx="3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 + 1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65" y="1179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74</xdr:row>
      <xdr:rowOff>76200</xdr:rowOff>
    </xdr:from>
    <xdr:to>
      <xdr:col>3</xdr:col>
      <xdr:colOff>57150</xdr:colOff>
      <xdr:row>77</xdr:row>
      <xdr:rowOff>104775</xdr:rowOff>
    </xdr:to>
    <xdr:grpSp>
      <xdr:nvGrpSpPr>
        <xdr:cNvPr id="11" name="Group 27"/>
        <xdr:cNvGrpSpPr>
          <a:grpSpLocks/>
        </xdr:cNvGrpSpPr>
      </xdr:nvGrpSpPr>
      <xdr:grpSpPr>
        <a:xfrm>
          <a:off x="1066800" y="14878050"/>
          <a:ext cx="1047750" cy="628650"/>
          <a:chOff x="123" y="1407"/>
          <a:chExt cx="110" cy="60"/>
        </a:xfrm>
        <a:solidFill>
          <a:srgbClr val="FFFFFF"/>
        </a:solidFill>
      </xdr:grpSpPr>
      <xdr:sp>
        <xdr:nvSpPr>
          <xdr:cNvPr id="12" name="Freeform 17"/>
          <xdr:cNvSpPr>
            <a:spLocks/>
          </xdr:cNvSpPr>
        </xdr:nvSpPr>
        <xdr:spPr>
          <a:xfrm>
            <a:off x="170" y="1408"/>
            <a:ext cx="54" cy="17"/>
          </a:xfrm>
          <a:custGeom>
            <a:pathLst>
              <a:path h="19" w="54">
                <a:moveTo>
                  <a:pt x="0" y="11"/>
                </a:moveTo>
                <a:lnTo>
                  <a:pt x="4" y="11"/>
                </a:lnTo>
                <a:lnTo>
                  <a:pt x="7" y="19"/>
                </a:lnTo>
                <a:lnTo>
                  <a:pt x="12" y="0"/>
                </a:lnTo>
                <a:lnTo>
                  <a:pt x="5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180" y="1407"/>
            <a:ext cx="4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'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×</a:t>
            </a:r>
            <a:r>
              <a:rPr lang="en-US" cap="none" sz="11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</a:t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123" y="1429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Text Box 20"/>
          <xdr:cNvSpPr txBox="1">
            <a:spLocks noChangeArrowheads="1"/>
          </xdr:cNvSpPr>
        </xdr:nvSpPr>
        <xdr:spPr>
          <a:xfrm>
            <a:off x="135" y="1409"/>
            <a:ext cx="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.795</a:t>
            </a:r>
          </a:p>
        </xdr:txBody>
      </xdr:sp>
      <xdr:sp>
        <xdr:nvSpPr>
          <xdr:cNvPr id="16" name="Text Box 24"/>
          <xdr:cNvSpPr txBox="1">
            <a:spLocks noChangeArrowheads="1"/>
          </xdr:cNvSpPr>
        </xdr:nvSpPr>
        <xdr:spPr>
          <a:xfrm>
            <a:off x="150" y="1441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 +</a:t>
            </a:r>
          </a:p>
        </xdr:txBody>
      </xdr:sp>
      <xdr:grpSp>
        <xdr:nvGrpSpPr>
          <xdr:cNvPr id="17" name="Group 26"/>
          <xdr:cNvGrpSpPr>
            <a:grpSpLocks/>
          </xdr:cNvGrpSpPr>
        </xdr:nvGrpSpPr>
        <xdr:grpSpPr>
          <a:xfrm>
            <a:off x="180" y="1431"/>
            <a:ext cx="33" cy="36"/>
            <a:chOff x="288" y="1409"/>
            <a:chExt cx="33" cy="36"/>
          </a:xfrm>
          <a:solidFill>
            <a:srgbClr val="FFFFFF"/>
          </a:solidFill>
        </xdr:grpSpPr>
        <xdr:sp>
          <xdr:nvSpPr>
            <xdr:cNvPr id="18" name="Text Box 22"/>
            <xdr:cNvSpPr txBox="1">
              <a:spLocks noChangeArrowheads="1"/>
            </xdr:cNvSpPr>
          </xdr:nvSpPr>
          <xdr:spPr>
            <a:xfrm>
              <a:off x="299" y="1429"/>
              <a:ext cx="1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1" u="none" baseline="0">
                  <a:solidFill>
                    <a:srgbClr val="000000"/>
                  </a:solidFill>
                </a:rPr>
                <a:t>V</a:t>
              </a:r>
            </a:p>
          </xdr:txBody>
        </xdr:sp>
        <xdr:sp>
          <xdr:nvSpPr>
            <xdr:cNvPr id="19" name="Text Box 23"/>
            <xdr:cNvSpPr txBox="1">
              <a:spLocks noChangeArrowheads="1"/>
            </xdr:cNvSpPr>
          </xdr:nvSpPr>
          <xdr:spPr>
            <a:xfrm>
              <a:off x="292" y="1409"/>
              <a:ext cx="29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.58</a:t>
              </a:r>
            </a:p>
          </xdr:txBody>
        </xdr:sp>
        <xdr:sp>
          <xdr:nvSpPr>
            <xdr:cNvPr id="20" name="Line 25"/>
            <xdr:cNvSpPr>
              <a:spLocks/>
            </xdr:cNvSpPr>
          </xdr:nvSpPr>
          <xdr:spPr>
            <a:xfrm>
              <a:off x="288" y="1429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5.75" customHeight="1"/>
  <cols>
    <col min="10" max="10" width="11.50390625" style="0" customWidth="1"/>
  </cols>
  <sheetData>
    <row r="1" ht="15.75" customHeight="1">
      <c r="A1" t="s">
        <v>115</v>
      </c>
    </row>
    <row r="2" ht="15.75" customHeight="1">
      <c r="D2" s="16" t="s">
        <v>0</v>
      </c>
    </row>
    <row r="3" ht="15.75" customHeight="1" thickBot="1">
      <c r="A3" t="s">
        <v>1</v>
      </c>
    </row>
    <row r="4" spans="2:10" ht="15.75" customHeight="1">
      <c r="B4" s="48" t="s">
        <v>2</v>
      </c>
      <c r="C4" s="49"/>
      <c r="D4" s="50"/>
      <c r="E4" s="4"/>
      <c r="F4" s="23">
        <v>8</v>
      </c>
      <c r="G4" s="5"/>
      <c r="J4" t="s">
        <v>124</v>
      </c>
    </row>
    <row r="5" spans="2:7" ht="15.75" customHeight="1">
      <c r="B5" s="42" t="s">
        <v>3</v>
      </c>
      <c r="C5" s="41" t="s">
        <v>116</v>
      </c>
      <c r="D5" s="41"/>
      <c r="E5" s="17"/>
      <c r="F5" s="24"/>
      <c r="G5" s="18"/>
    </row>
    <row r="6" spans="2:7" ht="15.75" customHeight="1">
      <c r="B6" s="43"/>
      <c r="C6" s="41" t="s">
        <v>13</v>
      </c>
      <c r="D6" s="41"/>
      <c r="E6" s="3" t="s">
        <v>14</v>
      </c>
      <c r="F6" s="25"/>
      <c r="G6" s="6" t="s">
        <v>22</v>
      </c>
    </row>
    <row r="7" spans="2:7" ht="15.75" customHeight="1">
      <c r="B7" s="43"/>
      <c r="C7" s="41" t="s">
        <v>4</v>
      </c>
      <c r="D7" s="41"/>
      <c r="E7" s="3" t="s">
        <v>15</v>
      </c>
      <c r="F7" s="25"/>
      <c r="G7" s="6"/>
    </row>
    <row r="8" spans="2:7" ht="15.75" customHeight="1">
      <c r="B8" s="43"/>
      <c r="C8" s="41" t="s">
        <v>5</v>
      </c>
      <c r="D8" s="41"/>
      <c r="E8" s="3" t="s">
        <v>16</v>
      </c>
      <c r="F8" s="25"/>
      <c r="G8" s="6" t="s">
        <v>23</v>
      </c>
    </row>
    <row r="9" spans="2:7" ht="15.75" customHeight="1">
      <c r="B9" s="43"/>
      <c r="C9" s="41" t="s">
        <v>24</v>
      </c>
      <c r="D9" s="41"/>
      <c r="E9" s="3" t="s">
        <v>56</v>
      </c>
      <c r="F9" s="26"/>
      <c r="G9" s="6" t="s">
        <v>23</v>
      </c>
    </row>
    <row r="10" spans="2:10" ht="15.75" customHeight="1">
      <c r="B10" s="43"/>
      <c r="C10" s="41" t="s">
        <v>6</v>
      </c>
      <c r="D10" s="41"/>
      <c r="E10" s="3" t="s">
        <v>17</v>
      </c>
      <c r="F10" s="25"/>
      <c r="G10" s="6" t="s">
        <v>23</v>
      </c>
      <c r="J10" t="s">
        <v>120</v>
      </c>
    </row>
    <row r="11" spans="2:7" ht="15.75" customHeight="1">
      <c r="B11" s="43"/>
      <c r="C11" s="41" t="s">
        <v>7</v>
      </c>
      <c r="D11" s="41"/>
      <c r="E11" s="3" t="s">
        <v>27</v>
      </c>
      <c r="F11" s="25"/>
      <c r="G11" s="6" t="s">
        <v>25</v>
      </c>
    </row>
    <row r="12" spans="2:10" ht="15.75" customHeight="1">
      <c r="B12" s="44"/>
      <c r="C12" s="41" t="s">
        <v>117</v>
      </c>
      <c r="D12" s="41"/>
      <c r="E12" s="3" t="s">
        <v>118</v>
      </c>
      <c r="F12" s="25"/>
      <c r="G12" s="6" t="s">
        <v>25</v>
      </c>
      <c r="J12" t="s">
        <v>119</v>
      </c>
    </row>
    <row r="13" spans="2:7" ht="15.75" customHeight="1">
      <c r="B13" s="38" t="s">
        <v>8</v>
      </c>
      <c r="C13" s="39"/>
      <c r="D13" s="40"/>
      <c r="E13" s="3" t="s">
        <v>18</v>
      </c>
      <c r="F13" s="25"/>
      <c r="G13" s="6" t="s">
        <v>26</v>
      </c>
    </row>
    <row r="14" spans="2:7" ht="15.75" customHeight="1">
      <c r="B14" s="38" t="s">
        <v>9</v>
      </c>
      <c r="C14" s="39"/>
      <c r="D14" s="40"/>
      <c r="E14" s="3" t="s">
        <v>19</v>
      </c>
      <c r="F14" s="25"/>
      <c r="G14" s="6"/>
    </row>
    <row r="15" spans="2:7" ht="15.75" customHeight="1">
      <c r="B15" s="51" t="s">
        <v>10</v>
      </c>
      <c r="C15" s="45" t="s">
        <v>11</v>
      </c>
      <c r="D15" s="40"/>
      <c r="E15" s="3" t="s">
        <v>57</v>
      </c>
      <c r="F15" s="25"/>
      <c r="G15" s="6" t="s">
        <v>19</v>
      </c>
    </row>
    <row r="16" spans="2:7" ht="15.75" customHeight="1">
      <c r="B16" s="52"/>
      <c r="C16" s="45" t="s">
        <v>61</v>
      </c>
      <c r="D16" s="40"/>
      <c r="E16" s="3"/>
      <c r="F16" s="25"/>
      <c r="G16" s="6" t="s">
        <v>62</v>
      </c>
    </row>
    <row r="17" spans="2:10" ht="15.75" customHeight="1">
      <c r="B17" s="53"/>
      <c r="C17" s="45" t="s">
        <v>85</v>
      </c>
      <c r="D17" s="40"/>
      <c r="E17" s="3" t="s">
        <v>20</v>
      </c>
      <c r="F17" s="25"/>
      <c r="G17" s="6" t="s">
        <v>19</v>
      </c>
      <c r="J17" t="s">
        <v>121</v>
      </c>
    </row>
    <row r="18" spans="2:10" ht="15.75" customHeight="1">
      <c r="B18" s="53"/>
      <c r="C18" s="55" t="s">
        <v>86</v>
      </c>
      <c r="D18" s="11" t="s">
        <v>66</v>
      </c>
      <c r="E18" s="9" t="s">
        <v>64</v>
      </c>
      <c r="F18" s="27"/>
      <c r="G18" s="10" t="s">
        <v>63</v>
      </c>
      <c r="J18" t="s">
        <v>122</v>
      </c>
    </row>
    <row r="19" spans="2:10" ht="15.75" customHeight="1">
      <c r="B19" s="53"/>
      <c r="C19" s="56"/>
      <c r="D19" s="11" t="s">
        <v>67</v>
      </c>
      <c r="E19" s="9" t="s">
        <v>65</v>
      </c>
      <c r="F19" s="27"/>
      <c r="G19" s="10" t="s">
        <v>63</v>
      </c>
      <c r="J19" t="s">
        <v>122</v>
      </c>
    </row>
    <row r="20" spans="2:7" ht="15.75" customHeight="1" thickBot="1">
      <c r="B20" s="54"/>
      <c r="C20" s="46" t="s">
        <v>12</v>
      </c>
      <c r="D20" s="47"/>
      <c r="E20" s="7"/>
      <c r="F20" s="28"/>
      <c r="G20" s="8" t="s">
        <v>28</v>
      </c>
    </row>
    <row r="21" ht="15.75" customHeight="1">
      <c r="F21" s="19" t="s">
        <v>123</v>
      </c>
    </row>
    <row r="22" ht="15.75" customHeight="1">
      <c r="A22" t="s">
        <v>21</v>
      </c>
    </row>
    <row r="23" ht="15.75" customHeight="1">
      <c r="A23" t="s">
        <v>37</v>
      </c>
    </row>
    <row r="24" ht="15.75" customHeight="1">
      <c r="B24" s="1" t="s">
        <v>40</v>
      </c>
    </row>
    <row r="25" ht="15.75" customHeight="1">
      <c r="A25" t="s">
        <v>30</v>
      </c>
    </row>
    <row r="26" spans="2:7" ht="15.75" customHeight="1">
      <c r="B26" s="1" t="s">
        <v>29</v>
      </c>
      <c r="F26" s="21">
        <f>IF(ISBLANK(F12),F11-2.512*(9*F10+F9)/100,F12)</f>
        <v>0</v>
      </c>
      <c r="G26" t="s">
        <v>25</v>
      </c>
    </row>
    <row r="27" ht="15.75" customHeight="1">
      <c r="A27" t="s">
        <v>31</v>
      </c>
    </row>
    <row r="28" spans="2:7" ht="15.75" customHeight="1">
      <c r="B28" s="1" t="s">
        <v>32</v>
      </c>
      <c r="F28" s="20">
        <f>0.265*F26</f>
        <v>0</v>
      </c>
      <c r="G28" t="s">
        <v>102</v>
      </c>
    </row>
    <row r="29" ht="15.75" customHeight="1">
      <c r="A29" t="s">
        <v>33</v>
      </c>
    </row>
    <row r="30" spans="2:7" ht="15.75" customHeight="1">
      <c r="B30" s="1" t="s">
        <v>125</v>
      </c>
      <c r="F30" s="20">
        <f>0.203*F26+2</f>
        <v>2</v>
      </c>
      <c r="G30" t="s">
        <v>102</v>
      </c>
    </row>
    <row r="31" ht="15.75" customHeight="1">
      <c r="A31" t="s">
        <v>34</v>
      </c>
    </row>
    <row r="32" spans="2:7" ht="15.75" customHeight="1">
      <c r="B32" s="1" t="s">
        <v>35</v>
      </c>
      <c r="F32" s="20">
        <f>F6*F7</f>
        <v>0</v>
      </c>
      <c r="G32" t="s">
        <v>36</v>
      </c>
    </row>
    <row r="33" ht="15.75" customHeight="1">
      <c r="A33" t="s">
        <v>38</v>
      </c>
    </row>
    <row r="34" ht="15.75" customHeight="1">
      <c r="A34" t="s">
        <v>39</v>
      </c>
    </row>
    <row r="35" spans="2:7" ht="15.75" customHeight="1">
      <c r="B35" s="1" t="s">
        <v>42</v>
      </c>
      <c r="F35" s="20">
        <f>F32*(F28+(F14-1)*F30)</f>
        <v>0</v>
      </c>
      <c r="G35" t="s">
        <v>100</v>
      </c>
    </row>
    <row r="36" ht="15.75" customHeight="1">
      <c r="A36" t="s">
        <v>41</v>
      </c>
    </row>
    <row r="37" ht="15.75" customHeight="1">
      <c r="B37" s="1" t="s">
        <v>43</v>
      </c>
    </row>
    <row r="38" spans="6:7" ht="15.75" customHeight="1">
      <c r="F38" s="20">
        <f>F35-((22.4/18)*F32*(F9+9*F10)/100)</f>
        <v>0</v>
      </c>
      <c r="G38" t="s">
        <v>101</v>
      </c>
    </row>
    <row r="39" ht="15.75" customHeight="1">
      <c r="A39" t="s">
        <v>44</v>
      </c>
    </row>
    <row r="40" ht="15.75" customHeight="1">
      <c r="B40" s="1" t="s">
        <v>45</v>
      </c>
    </row>
    <row r="41" spans="6:7" ht="15.75" customHeight="1">
      <c r="F41" s="21">
        <f>F35*(273+15)/273/60/60</f>
        <v>0</v>
      </c>
      <c r="G41" t="s">
        <v>46</v>
      </c>
    </row>
    <row r="42" spans="1:4" ht="15.75" customHeight="1">
      <c r="A42" t="s">
        <v>47</v>
      </c>
      <c r="C42" s="22">
        <f>F13</f>
        <v>0</v>
      </c>
      <c r="D42" t="s">
        <v>126</v>
      </c>
    </row>
    <row r="43" spans="2:7" ht="15.75" customHeight="1">
      <c r="B43" s="1" t="s">
        <v>48</v>
      </c>
      <c r="F43" s="21">
        <f>F41*(273+F13)/288</f>
        <v>0</v>
      </c>
      <c r="G43" t="s">
        <v>49</v>
      </c>
    </row>
    <row r="45" ht="15.75" customHeight="1">
      <c r="A45" t="s">
        <v>50</v>
      </c>
    </row>
    <row r="46" spans="1:6" ht="15.75" customHeight="1">
      <c r="A46" t="s">
        <v>51</v>
      </c>
      <c r="F46" t="s">
        <v>52</v>
      </c>
    </row>
    <row r="47" ht="15.75" customHeight="1">
      <c r="A47" s="1" t="s">
        <v>55</v>
      </c>
    </row>
    <row r="48" spans="2:7" ht="15.75" customHeight="1">
      <c r="B48" s="1" t="s">
        <v>53</v>
      </c>
      <c r="F48" s="21">
        <f>F32*0.7*F8/100</f>
        <v>0</v>
      </c>
      <c r="G48" t="s">
        <v>101</v>
      </c>
    </row>
    <row r="50" ht="15.75" customHeight="1">
      <c r="A50" t="s">
        <v>54</v>
      </c>
    </row>
    <row r="51" spans="2:7" ht="15.75" customHeight="1">
      <c r="B51" t="s">
        <v>68</v>
      </c>
      <c r="F51" s="20" t="e">
        <f>F48/F38*1000000</f>
        <v>#DIV/0!</v>
      </c>
      <c r="G51" t="s">
        <v>58</v>
      </c>
    </row>
    <row r="53" ht="15.75" customHeight="1">
      <c r="A53" t="s">
        <v>59</v>
      </c>
    </row>
    <row r="54" spans="2:7" ht="15.75" customHeight="1">
      <c r="B54" t="s">
        <v>69</v>
      </c>
      <c r="F54" s="20">
        <f>IF(F16=0,F17*F17/4*3.14,F18*F19)</f>
        <v>0</v>
      </c>
      <c r="G54" t="s">
        <v>70</v>
      </c>
    </row>
    <row r="55" spans="2:7" ht="15.75" customHeight="1">
      <c r="B55" s="1" t="s">
        <v>60</v>
      </c>
      <c r="F55" s="20" t="e">
        <f>F43/F54</f>
        <v>#DIV/0!</v>
      </c>
      <c r="G55" t="s">
        <v>71</v>
      </c>
    </row>
    <row r="57" ht="15.75" customHeight="1">
      <c r="A57" t="s">
        <v>72</v>
      </c>
    </row>
    <row r="58" ht="15.75" customHeight="1">
      <c r="A58" t="s">
        <v>89</v>
      </c>
    </row>
    <row r="59" ht="15.75" customHeight="1">
      <c r="A59" t="s">
        <v>88</v>
      </c>
    </row>
    <row r="60" ht="15.75" customHeight="1">
      <c r="B60" s="1" t="s">
        <v>73</v>
      </c>
    </row>
    <row r="61" ht="15.75" customHeight="1">
      <c r="A61" t="s">
        <v>74</v>
      </c>
    </row>
    <row r="62" ht="15.75" customHeight="1">
      <c r="B62" s="1" t="s">
        <v>77</v>
      </c>
    </row>
    <row r="63" ht="15.75" customHeight="1">
      <c r="A63" t="s">
        <v>75</v>
      </c>
    </row>
    <row r="64" ht="15.75" customHeight="1">
      <c r="B64" s="1" t="s">
        <v>76</v>
      </c>
    </row>
    <row r="66" spans="2:7" ht="15.75" customHeight="1">
      <c r="B66" s="13" t="s">
        <v>78</v>
      </c>
      <c r="F66" s="21">
        <f>F41</f>
        <v>0</v>
      </c>
      <c r="G66" t="s">
        <v>46</v>
      </c>
    </row>
    <row r="67" spans="2:7" ht="15.75" customHeight="1">
      <c r="B67" s="13" t="s">
        <v>79</v>
      </c>
      <c r="C67" s="12" t="s">
        <v>80</v>
      </c>
      <c r="D67" s="22">
        <f>F13</f>
        <v>0</v>
      </c>
      <c r="E67" t="s">
        <v>92</v>
      </c>
      <c r="F67" s="22">
        <f>273+F13</f>
        <v>273</v>
      </c>
      <c r="G67" t="s">
        <v>82</v>
      </c>
    </row>
    <row r="68" ht="15.75" customHeight="1">
      <c r="D68" s="12"/>
    </row>
    <row r="69" spans="2:6" ht="15.75" customHeight="1">
      <c r="B69" s="1" t="s">
        <v>83</v>
      </c>
      <c r="F69" s="37" t="e">
        <f>1/SQRT(F66*F55)*(1460-296*F55/(F67-288)+1)</f>
        <v>#DIV/0!</v>
      </c>
    </row>
    <row r="71" ht="15.75" customHeight="1">
      <c r="B71" s="1" t="s">
        <v>84</v>
      </c>
    </row>
    <row r="72" spans="6:7" ht="15.75" customHeight="1">
      <c r="F72" s="20" t="e">
        <f>0.00201*F66*(F67-288)*(2.3*LOG(F69)+1/F69-1)</f>
        <v>#DIV/0!</v>
      </c>
      <c r="G72" t="s">
        <v>19</v>
      </c>
    </row>
    <row r="74" ht="15.75" customHeight="1">
      <c r="A74" t="s">
        <v>87</v>
      </c>
    </row>
    <row r="76" spans="2:7" ht="15.75" customHeight="1">
      <c r="B76" s="1" t="s">
        <v>90</v>
      </c>
      <c r="E76" t="s">
        <v>81</v>
      </c>
      <c r="F76" s="20" t="e">
        <f>0.795*SQRT(F66*F55)/(1+(2.58/F55))</f>
        <v>#DIV/0!</v>
      </c>
      <c r="G76" t="s">
        <v>19</v>
      </c>
    </row>
    <row r="79" ht="15.75" customHeight="1">
      <c r="A79" t="s">
        <v>91</v>
      </c>
    </row>
    <row r="80" spans="2:3" ht="15.75" customHeight="1">
      <c r="B80" t="s">
        <v>94</v>
      </c>
      <c r="C80" s="22" t="str">
        <f>IF(F20=0,"無","有")</f>
        <v>無</v>
      </c>
    </row>
    <row r="81" spans="2:7" ht="15.75" customHeight="1">
      <c r="B81" s="1" t="s">
        <v>93</v>
      </c>
      <c r="F81" s="20" t="e">
        <f>IF(F20=0,F15+0.65*(F76+F72),F15)</f>
        <v>#DIV/0!</v>
      </c>
      <c r="G81" t="s">
        <v>19</v>
      </c>
    </row>
    <row r="82" ht="15.75" customHeight="1">
      <c r="B82" s="2" t="s">
        <v>95</v>
      </c>
    </row>
    <row r="84" ht="15.75" customHeight="1">
      <c r="A84" t="s">
        <v>96</v>
      </c>
    </row>
    <row r="85" spans="1:6" ht="15.75" customHeight="1">
      <c r="A85" t="s">
        <v>97</v>
      </c>
      <c r="E85" s="22">
        <f>F4</f>
        <v>8</v>
      </c>
      <c r="F85" t="s">
        <v>98</v>
      </c>
    </row>
    <row r="86" ht="15.75" customHeight="1">
      <c r="E86" s="14"/>
    </row>
    <row r="87" spans="2:7" ht="15.75" customHeight="1">
      <c r="B87" s="1" t="s">
        <v>99</v>
      </c>
      <c r="F87" s="20" t="e">
        <f>ROUND(F4*0.001*F81*F81,2)</f>
        <v>#DIV/0!</v>
      </c>
      <c r="G87" t="s">
        <v>101</v>
      </c>
    </row>
    <row r="88" spans="2:7" ht="15.75" customHeight="1">
      <c r="B88" s="1" t="s">
        <v>103</v>
      </c>
      <c r="F88" s="21">
        <f>ROUND(F48,3)</f>
        <v>0</v>
      </c>
      <c r="G88" t="s">
        <v>101</v>
      </c>
    </row>
    <row r="90" spans="2:6" ht="15.75" customHeight="1">
      <c r="B90" s="32" t="s">
        <v>104</v>
      </c>
      <c r="C90" s="33" t="e">
        <f>IF(F87=F88,"=",IF(F87&lt;F88,"&lt;","&gt;"))</f>
        <v>#DIV/0!</v>
      </c>
      <c r="D90" s="35" t="s">
        <v>105</v>
      </c>
      <c r="E90" s="36" t="e">
        <f>IF(F87&lt;F88,"排出基準を超過しています","排出基準以内です")</f>
        <v>#DIV/0!</v>
      </c>
      <c r="F90" s="15"/>
    </row>
    <row r="92" ht="15.75" customHeight="1">
      <c r="A92" t="s">
        <v>106</v>
      </c>
    </row>
    <row r="93" spans="2:5" ht="15.75" customHeight="1">
      <c r="B93" s="1" t="s">
        <v>107</v>
      </c>
      <c r="E93" s="21" t="e">
        <f>F88*1000/F81/F81</f>
        <v>#DIV/0!</v>
      </c>
    </row>
    <row r="94" ht="15.75" customHeight="1">
      <c r="B94" t="s">
        <v>108</v>
      </c>
    </row>
    <row r="95" spans="4:9" ht="15.75" customHeight="1">
      <c r="D95" s="1" t="s">
        <v>109</v>
      </c>
      <c r="E95" s="20">
        <f>ROUND(F32*0.7*0.5/100,2)</f>
        <v>0</v>
      </c>
      <c r="F95" t="s">
        <v>101</v>
      </c>
      <c r="G95" s="32" t="s">
        <v>113</v>
      </c>
      <c r="H95" s="33" t="e">
        <f>IF(F87=E95,"=",IF(F87&lt;E95,"&lt;","&gt;"))</f>
        <v>#DIV/0!</v>
      </c>
      <c r="I95" s="34" t="s">
        <v>112</v>
      </c>
    </row>
    <row r="96" spans="4:9" ht="15.75" customHeight="1">
      <c r="D96" s="1" t="s">
        <v>110</v>
      </c>
      <c r="E96" s="20" t="e">
        <f>ROUND(E95*1000/F81/F81,2)</f>
        <v>#DIV/0!</v>
      </c>
      <c r="G96" s="29" t="s">
        <v>114</v>
      </c>
      <c r="H96" s="30" t="e">
        <f>IF(F4=E96,"=",IF(F4&lt;E96,"&lt;","&gt;"))</f>
        <v>#DIV/0!</v>
      </c>
      <c r="I96" s="31" t="s">
        <v>111</v>
      </c>
    </row>
  </sheetData>
  <sheetProtection/>
  <mergeCells count="18">
    <mergeCell ref="C15:D15"/>
    <mergeCell ref="C17:D17"/>
    <mergeCell ref="C20:D20"/>
    <mergeCell ref="B4:D4"/>
    <mergeCell ref="B15:B20"/>
    <mergeCell ref="C16:D16"/>
    <mergeCell ref="C18:C19"/>
    <mergeCell ref="C10:D10"/>
    <mergeCell ref="C11:D11"/>
    <mergeCell ref="B13:D13"/>
    <mergeCell ref="B14:D14"/>
    <mergeCell ref="C6:D6"/>
    <mergeCell ref="C7:D7"/>
    <mergeCell ref="C8:D8"/>
    <mergeCell ref="C9:D9"/>
    <mergeCell ref="B5:B12"/>
    <mergeCell ref="C5:D5"/>
    <mergeCell ref="C12:D1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SheetLayoutView="100" zoomScalePageLayoutView="0" workbookViewId="0" topLeftCell="A1">
      <selection activeCell="H96" sqref="H96"/>
    </sheetView>
  </sheetViews>
  <sheetFormatPr defaultColWidth="9.00390625" defaultRowHeight="15.75" customHeight="1"/>
  <cols>
    <col min="10" max="10" width="11.50390625" style="0" customWidth="1"/>
  </cols>
  <sheetData>
    <row r="1" ht="15.75" customHeight="1">
      <c r="A1" t="s">
        <v>115</v>
      </c>
    </row>
    <row r="2" ht="15.75" customHeight="1">
      <c r="D2" s="16" t="s">
        <v>0</v>
      </c>
    </row>
    <row r="3" ht="15.75" customHeight="1" thickBot="1">
      <c r="A3" t="s">
        <v>1</v>
      </c>
    </row>
    <row r="4" spans="2:10" ht="15.75" customHeight="1">
      <c r="B4" s="48" t="s">
        <v>2</v>
      </c>
      <c r="C4" s="49"/>
      <c r="D4" s="50"/>
      <c r="E4" s="4"/>
      <c r="F4" s="23">
        <v>8</v>
      </c>
      <c r="G4" s="5"/>
      <c r="J4" t="s">
        <v>124</v>
      </c>
    </row>
    <row r="5" spans="2:7" ht="15.75" customHeight="1">
      <c r="B5" s="42" t="s">
        <v>3</v>
      </c>
      <c r="C5" s="41" t="s">
        <v>116</v>
      </c>
      <c r="D5" s="41"/>
      <c r="E5" s="17"/>
      <c r="F5" s="24"/>
      <c r="G5" s="18"/>
    </row>
    <row r="6" spans="2:7" ht="15.75" customHeight="1">
      <c r="B6" s="43"/>
      <c r="C6" s="41" t="s">
        <v>127</v>
      </c>
      <c r="D6" s="41"/>
      <c r="E6" s="3" t="s">
        <v>14</v>
      </c>
      <c r="F6" s="25"/>
      <c r="G6" s="6" t="s">
        <v>22</v>
      </c>
    </row>
    <row r="7" spans="2:7" ht="15.75" customHeight="1">
      <c r="B7" s="43"/>
      <c r="C7" s="41" t="s">
        <v>4</v>
      </c>
      <c r="D7" s="41"/>
      <c r="E7" s="3" t="s">
        <v>15</v>
      </c>
      <c r="F7" s="25"/>
      <c r="G7" s="6"/>
    </row>
    <row r="8" spans="2:7" ht="15.75" customHeight="1">
      <c r="B8" s="43"/>
      <c r="C8" s="41" t="s">
        <v>5</v>
      </c>
      <c r="D8" s="41"/>
      <c r="E8" s="3" t="s">
        <v>16</v>
      </c>
      <c r="F8" s="25"/>
      <c r="G8" s="6" t="s">
        <v>23</v>
      </c>
    </row>
    <row r="9" spans="2:7" ht="15.75" customHeight="1">
      <c r="B9" s="43"/>
      <c r="C9" s="41" t="s">
        <v>24</v>
      </c>
      <c r="D9" s="41"/>
      <c r="E9" s="3" t="s">
        <v>56</v>
      </c>
      <c r="F9" s="26"/>
      <c r="G9" s="6" t="s">
        <v>23</v>
      </c>
    </row>
    <row r="10" spans="2:10" ht="15.75" customHeight="1">
      <c r="B10" s="43"/>
      <c r="C10" s="41" t="s">
        <v>6</v>
      </c>
      <c r="D10" s="41"/>
      <c r="E10" s="3" t="s">
        <v>17</v>
      </c>
      <c r="F10" s="25"/>
      <c r="G10" s="6" t="s">
        <v>23</v>
      </c>
      <c r="J10" t="s">
        <v>120</v>
      </c>
    </row>
    <row r="11" spans="2:7" ht="15.75" customHeight="1">
      <c r="B11" s="43"/>
      <c r="C11" s="41" t="s">
        <v>7</v>
      </c>
      <c r="D11" s="41"/>
      <c r="E11" s="3" t="s">
        <v>27</v>
      </c>
      <c r="F11" s="25"/>
      <c r="G11" s="6" t="s">
        <v>25</v>
      </c>
    </row>
    <row r="12" spans="2:10" ht="15.75" customHeight="1">
      <c r="B12" s="44"/>
      <c r="C12" s="41" t="s">
        <v>117</v>
      </c>
      <c r="D12" s="41"/>
      <c r="E12" s="3" t="s">
        <v>118</v>
      </c>
      <c r="F12" s="25"/>
      <c r="G12" s="6" t="s">
        <v>25</v>
      </c>
      <c r="J12" t="s">
        <v>119</v>
      </c>
    </row>
    <row r="13" spans="2:7" ht="15.75" customHeight="1">
      <c r="B13" s="38" t="s">
        <v>8</v>
      </c>
      <c r="C13" s="39"/>
      <c r="D13" s="40"/>
      <c r="E13" s="3" t="s">
        <v>18</v>
      </c>
      <c r="F13" s="25"/>
      <c r="G13" s="6" t="s">
        <v>26</v>
      </c>
    </row>
    <row r="14" spans="2:7" ht="15.75" customHeight="1">
      <c r="B14" s="38" t="s">
        <v>9</v>
      </c>
      <c r="C14" s="39"/>
      <c r="D14" s="40"/>
      <c r="E14" s="3" t="s">
        <v>19</v>
      </c>
      <c r="F14" s="25"/>
      <c r="G14" s="6"/>
    </row>
    <row r="15" spans="2:7" ht="15.75" customHeight="1">
      <c r="B15" s="51" t="s">
        <v>10</v>
      </c>
      <c r="C15" s="45" t="s">
        <v>11</v>
      </c>
      <c r="D15" s="40"/>
      <c r="E15" s="3" t="s">
        <v>57</v>
      </c>
      <c r="F15" s="25"/>
      <c r="G15" s="6" t="s">
        <v>19</v>
      </c>
    </row>
    <row r="16" spans="2:7" ht="15.75" customHeight="1">
      <c r="B16" s="52"/>
      <c r="C16" s="45" t="s">
        <v>61</v>
      </c>
      <c r="D16" s="40"/>
      <c r="E16" s="3"/>
      <c r="F16" s="25"/>
      <c r="G16" s="6" t="s">
        <v>62</v>
      </c>
    </row>
    <row r="17" spans="2:10" ht="15.75" customHeight="1">
      <c r="B17" s="53"/>
      <c r="C17" s="45" t="s">
        <v>85</v>
      </c>
      <c r="D17" s="40"/>
      <c r="E17" s="3" t="s">
        <v>20</v>
      </c>
      <c r="F17" s="25"/>
      <c r="G17" s="6" t="s">
        <v>19</v>
      </c>
      <c r="J17" t="s">
        <v>121</v>
      </c>
    </row>
    <row r="18" spans="2:10" ht="15.75" customHeight="1">
      <c r="B18" s="53"/>
      <c r="C18" s="55" t="s">
        <v>86</v>
      </c>
      <c r="D18" s="11" t="s">
        <v>66</v>
      </c>
      <c r="E18" s="9" t="s">
        <v>64</v>
      </c>
      <c r="F18" s="27"/>
      <c r="G18" s="10" t="s">
        <v>19</v>
      </c>
      <c r="J18" t="s">
        <v>122</v>
      </c>
    </row>
    <row r="19" spans="2:10" ht="15.75" customHeight="1">
      <c r="B19" s="53"/>
      <c r="C19" s="56"/>
      <c r="D19" s="11" t="s">
        <v>67</v>
      </c>
      <c r="E19" s="9" t="s">
        <v>65</v>
      </c>
      <c r="F19" s="27"/>
      <c r="G19" s="10" t="s">
        <v>19</v>
      </c>
      <c r="J19" t="s">
        <v>122</v>
      </c>
    </row>
    <row r="20" spans="2:7" ht="15.75" customHeight="1" thickBot="1">
      <c r="B20" s="54"/>
      <c r="C20" s="46" t="s">
        <v>12</v>
      </c>
      <c r="D20" s="47"/>
      <c r="E20" s="7"/>
      <c r="F20" s="28"/>
      <c r="G20" s="8" t="s">
        <v>28</v>
      </c>
    </row>
    <row r="21" ht="15.75" customHeight="1">
      <c r="F21" s="19" t="s">
        <v>123</v>
      </c>
    </row>
    <row r="22" ht="15.75" customHeight="1">
      <c r="A22" t="s">
        <v>21</v>
      </c>
    </row>
    <row r="23" ht="15.75" customHeight="1">
      <c r="A23" t="s">
        <v>37</v>
      </c>
    </row>
    <row r="24" ht="15.75" customHeight="1">
      <c r="B24" s="1" t="s">
        <v>40</v>
      </c>
    </row>
    <row r="25" ht="15.75" customHeight="1">
      <c r="A25" t="s">
        <v>30</v>
      </c>
    </row>
    <row r="26" spans="2:7" ht="15.75" customHeight="1">
      <c r="B26" s="1" t="s">
        <v>29</v>
      </c>
      <c r="F26" s="21">
        <f>IF(ISBLANK(F12),F11-2.512*(9*F10+F9)/100,F12)</f>
        <v>0</v>
      </c>
      <c r="G26" t="s">
        <v>25</v>
      </c>
    </row>
    <row r="27" ht="15.75" customHeight="1">
      <c r="A27" t="s">
        <v>31</v>
      </c>
    </row>
    <row r="28" spans="2:7" ht="15.75" customHeight="1">
      <c r="B28" s="1" t="s">
        <v>32</v>
      </c>
      <c r="F28" s="20">
        <f>0.265*F26</f>
        <v>0</v>
      </c>
      <c r="G28" t="s">
        <v>102</v>
      </c>
    </row>
    <row r="29" ht="15.75" customHeight="1">
      <c r="A29" t="s">
        <v>33</v>
      </c>
    </row>
    <row r="30" spans="2:7" ht="15.75" customHeight="1">
      <c r="B30" s="1" t="s">
        <v>125</v>
      </c>
      <c r="F30" s="20">
        <f>0.203*F26+2</f>
        <v>2</v>
      </c>
      <c r="G30" t="s">
        <v>102</v>
      </c>
    </row>
    <row r="31" ht="15.75" customHeight="1">
      <c r="A31" t="s">
        <v>34</v>
      </c>
    </row>
    <row r="32" spans="2:7" ht="15.75" customHeight="1">
      <c r="B32" s="1" t="s">
        <v>35</v>
      </c>
      <c r="F32" s="20">
        <f>F6*F7</f>
        <v>0</v>
      </c>
      <c r="G32" t="s">
        <v>36</v>
      </c>
    </row>
    <row r="33" ht="15.75" customHeight="1">
      <c r="A33" t="s">
        <v>38</v>
      </c>
    </row>
    <row r="34" ht="15.75" customHeight="1">
      <c r="A34" t="s">
        <v>39</v>
      </c>
    </row>
    <row r="35" spans="2:7" ht="15.75" customHeight="1">
      <c r="B35" s="1" t="s">
        <v>42</v>
      </c>
      <c r="F35" s="20">
        <f>F32*(F28+(F14-1)*F30)</f>
        <v>0</v>
      </c>
      <c r="G35" t="s">
        <v>100</v>
      </c>
    </row>
    <row r="36" ht="15.75" customHeight="1">
      <c r="A36" t="s">
        <v>41</v>
      </c>
    </row>
    <row r="37" ht="15.75" customHeight="1">
      <c r="B37" s="1" t="s">
        <v>43</v>
      </c>
    </row>
    <row r="38" spans="6:7" ht="15.75" customHeight="1">
      <c r="F38" s="20">
        <f>F35-((22.4/18)*F32*(F9+9*F10)/100)</f>
        <v>0</v>
      </c>
      <c r="G38" t="s">
        <v>101</v>
      </c>
    </row>
    <row r="39" ht="15.75" customHeight="1">
      <c r="A39" t="s">
        <v>44</v>
      </c>
    </row>
    <row r="40" ht="15.75" customHeight="1">
      <c r="B40" s="1" t="s">
        <v>45</v>
      </c>
    </row>
    <row r="41" spans="6:7" ht="15.75" customHeight="1">
      <c r="F41" s="21">
        <f>F35*(273+15)/273/60/60</f>
        <v>0</v>
      </c>
      <c r="G41" t="s">
        <v>46</v>
      </c>
    </row>
    <row r="42" spans="1:4" ht="15.75" customHeight="1">
      <c r="A42" t="s">
        <v>47</v>
      </c>
      <c r="C42" s="22">
        <f>F13</f>
        <v>0</v>
      </c>
      <c r="D42" t="s">
        <v>126</v>
      </c>
    </row>
    <row r="43" spans="2:7" ht="15.75" customHeight="1">
      <c r="B43" s="1" t="s">
        <v>48</v>
      </c>
      <c r="F43" s="21">
        <f>F41*(273+F13)/288</f>
        <v>0</v>
      </c>
      <c r="G43" t="s">
        <v>49</v>
      </c>
    </row>
    <row r="45" ht="15.75" customHeight="1">
      <c r="A45" t="s">
        <v>50</v>
      </c>
    </row>
    <row r="46" spans="1:6" ht="15.75" customHeight="1">
      <c r="A46" t="s">
        <v>51</v>
      </c>
      <c r="F46" t="s">
        <v>52</v>
      </c>
    </row>
    <row r="47" ht="15.75" customHeight="1">
      <c r="A47" s="1" t="s">
        <v>55</v>
      </c>
    </row>
    <row r="48" spans="2:7" ht="15.75" customHeight="1">
      <c r="B48" s="1" t="s">
        <v>53</v>
      </c>
      <c r="F48" s="21">
        <f>F32*0.7*F8/100</f>
        <v>0</v>
      </c>
      <c r="G48" t="s">
        <v>101</v>
      </c>
    </row>
    <row r="50" ht="15.75" customHeight="1">
      <c r="A50" t="s">
        <v>54</v>
      </c>
    </row>
    <row r="51" spans="2:7" ht="15.75" customHeight="1">
      <c r="B51" t="s">
        <v>68</v>
      </c>
      <c r="F51" s="20" t="e">
        <f>F48/F38*1000000</f>
        <v>#DIV/0!</v>
      </c>
      <c r="G51" t="s">
        <v>58</v>
      </c>
    </row>
    <row r="53" ht="15.75" customHeight="1">
      <c r="A53" t="s">
        <v>59</v>
      </c>
    </row>
    <row r="54" spans="2:7" ht="15.75" customHeight="1">
      <c r="B54" t="s">
        <v>69</v>
      </c>
      <c r="F54" s="20">
        <f>IF(F16=0,F17*F17/4*3.14,F18*F19)</f>
        <v>0</v>
      </c>
      <c r="G54" t="s">
        <v>70</v>
      </c>
    </row>
    <row r="55" spans="2:7" ht="15.75" customHeight="1">
      <c r="B55" s="1" t="s">
        <v>60</v>
      </c>
      <c r="F55" s="20" t="e">
        <f>F43/F54</f>
        <v>#DIV/0!</v>
      </c>
      <c r="G55" t="s">
        <v>71</v>
      </c>
    </row>
    <row r="57" ht="15.75" customHeight="1">
      <c r="A57" t="s">
        <v>72</v>
      </c>
    </row>
    <row r="58" ht="15.75" customHeight="1">
      <c r="A58" t="s">
        <v>89</v>
      </c>
    </row>
    <row r="59" ht="15.75" customHeight="1">
      <c r="A59" t="s">
        <v>88</v>
      </c>
    </row>
    <row r="60" ht="15.75" customHeight="1">
      <c r="B60" s="1" t="s">
        <v>73</v>
      </c>
    </row>
    <row r="61" ht="15.75" customHeight="1">
      <c r="A61" t="s">
        <v>74</v>
      </c>
    </row>
    <row r="62" ht="15.75" customHeight="1">
      <c r="B62" s="1" t="s">
        <v>77</v>
      </c>
    </row>
    <row r="63" ht="15.75" customHeight="1">
      <c r="A63" t="s">
        <v>75</v>
      </c>
    </row>
    <row r="64" ht="15.75" customHeight="1">
      <c r="B64" s="1" t="s">
        <v>76</v>
      </c>
    </row>
    <row r="66" spans="2:7" ht="15.75" customHeight="1">
      <c r="B66" s="13" t="s">
        <v>78</v>
      </c>
      <c r="F66" s="21">
        <f>F41</f>
        <v>0</v>
      </c>
      <c r="G66" t="s">
        <v>46</v>
      </c>
    </row>
    <row r="67" spans="2:7" ht="15.75" customHeight="1">
      <c r="B67" s="13" t="s">
        <v>79</v>
      </c>
      <c r="C67" s="12" t="s">
        <v>80</v>
      </c>
      <c r="D67" s="22">
        <f>F13</f>
        <v>0</v>
      </c>
      <c r="E67" t="s">
        <v>92</v>
      </c>
      <c r="F67" s="22">
        <f>273+F13</f>
        <v>273</v>
      </c>
      <c r="G67" t="s">
        <v>82</v>
      </c>
    </row>
    <row r="68" ht="15.75" customHeight="1">
      <c r="D68" s="12"/>
    </row>
    <row r="69" spans="2:6" ht="15.75" customHeight="1">
      <c r="B69" s="1" t="s">
        <v>76</v>
      </c>
      <c r="F69" s="37" t="e">
        <f>1/SQRT(F66*F55)*(1460-296*F55/(F67-288)+1)</f>
        <v>#DIV/0!</v>
      </c>
    </row>
    <row r="71" ht="15.75" customHeight="1">
      <c r="B71" s="1" t="s">
        <v>84</v>
      </c>
    </row>
    <row r="72" spans="6:7" ht="15.75" customHeight="1">
      <c r="F72" s="20" t="e">
        <f>0.00201*F66*(F67-288)*(2.3*LOG(F69)+1/F69-1)</f>
        <v>#DIV/0!</v>
      </c>
      <c r="G72" t="s">
        <v>19</v>
      </c>
    </row>
    <row r="74" ht="15.75" customHeight="1">
      <c r="A74" t="s">
        <v>87</v>
      </c>
    </row>
    <row r="76" spans="2:7" ht="15.75" customHeight="1">
      <c r="B76" s="1" t="s">
        <v>90</v>
      </c>
      <c r="E76" t="s">
        <v>81</v>
      </c>
      <c r="F76" s="20" t="e">
        <f>0.795*SQRT(F66*F55)/(1+(2.58/F55))</f>
        <v>#DIV/0!</v>
      </c>
      <c r="G76" t="s">
        <v>19</v>
      </c>
    </row>
    <row r="79" ht="15.75" customHeight="1">
      <c r="A79" t="s">
        <v>91</v>
      </c>
    </row>
    <row r="80" spans="2:3" ht="15.75" customHeight="1">
      <c r="B80" t="s">
        <v>94</v>
      </c>
      <c r="C80" s="22" t="str">
        <f>IF(F20=0,"無","有")</f>
        <v>無</v>
      </c>
    </row>
    <row r="81" spans="2:7" ht="15.75" customHeight="1">
      <c r="B81" s="1" t="s">
        <v>93</v>
      </c>
      <c r="F81" s="20" t="e">
        <f>IF(F20=0,F15+0.65*(F76+F72),F15)</f>
        <v>#DIV/0!</v>
      </c>
      <c r="G81" t="s">
        <v>19</v>
      </c>
    </row>
    <row r="82" ht="15.75" customHeight="1">
      <c r="B82" s="2" t="s">
        <v>95</v>
      </c>
    </row>
    <row r="84" ht="15.75" customHeight="1">
      <c r="A84" t="s">
        <v>96</v>
      </c>
    </row>
    <row r="85" spans="1:6" ht="15.75" customHeight="1">
      <c r="A85" t="s">
        <v>97</v>
      </c>
      <c r="E85" s="22">
        <f>F4</f>
        <v>8</v>
      </c>
      <c r="F85" t="s">
        <v>98</v>
      </c>
    </row>
    <row r="86" ht="15.75" customHeight="1">
      <c r="E86" s="14"/>
    </row>
    <row r="87" spans="2:7" ht="15.75" customHeight="1">
      <c r="B87" s="1" t="s">
        <v>99</v>
      </c>
      <c r="F87" s="20" t="e">
        <f>ROUND(F4*0.001*F81*F81,2)</f>
        <v>#DIV/0!</v>
      </c>
      <c r="G87" t="s">
        <v>101</v>
      </c>
    </row>
    <row r="88" spans="2:7" ht="15.75" customHeight="1">
      <c r="B88" s="1" t="s">
        <v>103</v>
      </c>
      <c r="F88" s="21">
        <f>ROUND(F48,3)</f>
        <v>0</v>
      </c>
      <c r="G88" t="s">
        <v>101</v>
      </c>
    </row>
    <row r="90" spans="2:6" ht="15.75" customHeight="1">
      <c r="B90" s="32" t="s">
        <v>104</v>
      </c>
      <c r="C90" s="33" t="e">
        <f>IF(F87=F88,"=",IF(F87&lt;F88,"&lt;","&gt;"))</f>
        <v>#DIV/0!</v>
      </c>
      <c r="D90" s="35" t="s">
        <v>105</v>
      </c>
      <c r="E90" s="36" t="e">
        <f>IF(F87&lt;F88,"排出基準を超過しています","排出基準以内です")</f>
        <v>#DIV/0!</v>
      </c>
      <c r="F90" s="15"/>
    </row>
    <row r="92" ht="15.75" customHeight="1">
      <c r="A92" t="s">
        <v>106</v>
      </c>
    </row>
    <row r="93" spans="2:5" ht="15.75" customHeight="1">
      <c r="B93" s="1" t="s">
        <v>107</v>
      </c>
      <c r="E93" s="21" t="e">
        <f>F88*1000/F81/F81</f>
        <v>#DIV/0!</v>
      </c>
    </row>
    <row r="94" ht="15.75" customHeight="1">
      <c r="B94" t="s">
        <v>108</v>
      </c>
    </row>
    <row r="95" spans="4:9" ht="15.75" customHeight="1">
      <c r="D95" s="1" t="s">
        <v>109</v>
      </c>
      <c r="E95" s="20">
        <f>ROUND(F32*0.7*0.5/100,2)</f>
        <v>0</v>
      </c>
      <c r="F95" t="s">
        <v>101</v>
      </c>
      <c r="G95" s="32" t="s">
        <v>104</v>
      </c>
      <c r="H95" s="33" t="e">
        <f>IF(F87=E95,"=",IF(F87&lt;E95,"&lt;","&gt;"))</f>
        <v>#DIV/0!</v>
      </c>
      <c r="I95" s="34" t="s">
        <v>112</v>
      </c>
    </row>
    <row r="96" spans="4:9" ht="15.75" customHeight="1">
      <c r="D96" s="1" t="s">
        <v>110</v>
      </c>
      <c r="E96" s="20" t="e">
        <f>ROUND(E95*1000/F81/F81,2)</f>
        <v>#DIV/0!</v>
      </c>
      <c r="G96" s="29" t="s">
        <v>82</v>
      </c>
      <c r="H96" s="30" t="e">
        <f>IF(F4=E96,"=",IF(F4&lt;E96,"&lt;","&gt;"))</f>
        <v>#DIV/0!</v>
      </c>
      <c r="I96" s="31" t="s">
        <v>111</v>
      </c>
    </row>
  </sheetData>
  <sheetProtection/>
  <mergeCells count="18">
    <mergeCell ref="B13:D13"/>
    <mergeCell ref="B14:D14"/>
    <mergeCell ref="B15:B20"/>
    <mergeCell ref="C15:D15"/>
    <mergeCell ref="C16:D16"/>
    <mergeCell ref="C17:D17"/>
    <mergeCell ref="C18:C19"/>
    <mergeCell ref="C20:D20"/>
    <mergeCell ref="B4:D4"/>
    <mergeCell ref="B5:B12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札幌市環境局環境計画部</dc:creator>
  <cp:keywords/>
  <dc:description/>
  <cp:lastModifiedBy>佐藤遼吾</cp:lastModifiedBy>
  <cp:lastPrinted>2018-03-15T04:17:47Z</cp:lastPrinted>
  <dcterms:created xsi:type="dcterms:W3CDTF">2003-01-26T23:47:59Z</dcterms:created>
  <dcterms:modified xsi:type="dcterms:W3CDTF">2023-05-29T04:53:31Z</dcterms:modified>
  <cp:category/>
  <cp:version/>
  <cp:contentType/>
  <cp:contentStatus/>
</cp:coreProperties>
</file>